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935" tabRatio="761" firstSheet="30" activeTab="40"/>
  </bookViews>
  <sheets>
    <sheet name="Araria" sheetId="8" r:id="rId1"/>
    <sheet name="Arwal" sheetId="9" r:id="rId2"/>
    <sheet name="Aurangabad" sheetId="10" r:id="rId3"/>
    <sheet name="Banka" sheetId="11" r:id="rId4"/>
    <sheet name="Begusarai" sheetId="1" r:id="rId5"/>
    <sheet name="Bhagalpur" sheetId="13" r:id="rId6"/>
    <sheet name="Bhojpur" sheetId="14" r:id="rId7"/>
    <sheet name="Buxer" sheetId="15" r:id="rId8"/>
    <sheet name="Darbhanga" sheetId="6" r:id="rId9"/>
    <sheet name="East Champaran" sheetId="16" r:id="rId10"/>
    <sheet name="Gaya" sheetId="4" r:id="rId11"/>
    <sheet name="Gopalganj" sheetId="17" r:id="rId12"/>
    <sheet name="Jamui" sheetId="5" r:id="rId13"/>
    <sheet name="Jehanabad" sheetId="18" r:id="rId14"/>
    <sheet name="Kaimur" sheetId="19" r:id="rId15"/>
    <sheet name="Katihar" sheetId="20" r:id="rId16"/>
    <sheet name="Khagaria" sheetId="21" r:id="rId17"/>
    <sheet name="Kishanganj" sheetId="22" r:id="rId18"/>
    <sheet name="Lakhisarai" sheetId="23" r:id="rId19"/>
    <sheet name="Madhepura" sheetId="24" r:id="rId20"/>
    <sheet name="Madhubani" sheetId="25" r:id="rId21"/>
    <sheet name="Munger" sheetId="26" r:id="rId22"/>
    <sheet name="Muzafferpur" sheetId="27" r:id="rId23"/>
    <sheet name="Nalanda" sheetId="28" r:id="rId24"/>
    <sheet name="Nawada" sheetId="29" r:id="rId25"/>
    <sheet name="Patna (R)" sheetId="30" r:id="rId26"/>
    <sheet name="Patna (U)" sheetId="31" r:id="rId27"/>
    <sheet name="Purnia" sheetId="32" r:id="rId28"/>
    <sheet name="Rohtas" sheetId="33" r:id="rId29"/>
    <sheet name="Saharsa" sheetId="34" r:id="rId30"/>
    <sheet name="Samastipur" sheetId="35" r:id="rId31"/>
    <sheet name="Saran" sheetId="36" r:id="rId32"/>
    <sheet name="Sheikhpura" sheetId="37" r:id="rId33"/>
    <sheet name="Sheohar" sheetId="38" r:id="rId34"/>
    <sheet name="Sitamarhi" sheetId="39" r:id="rId35"/>
    <sheet name="Siwan" sheetId="40" r:id="rId36"/>
    <sheet name="Supaul" sheetId="41" r:id="rId37"/>
    <sheet name="Vaishali" sheetId="42" r:id="rId38"/>
    <sheet name="West Champaran" sheetId="43" r:id="rId39"/>
    <sheet name="State Component" sheetId="44" r:id="rId40"/>
    <sheet name="State Total" sheetId="7" r:id="rId41"/>
  </sheets>
  <definedNames>
    <definedName name="_xlnm.Print_Area" localSheetId="0">Araria!$A$1:$R$149</definedName>
    <definedName name="_xlnm.Print_Area" localSheetId="1">Arwal!$A$1:$R$149</definedName>
    <definedName name="_xlnm.Print_Area" localSheetId="2">Aurangabad!$A$1:$R$149</definedName>
    <definedName name="_xlnm.Print_Area" localSheetId="3">Banka!$A$1:$R$149</definedName>
    <definedName name="_xlnm.Print_Area" localSheetId="5">Bhagalpur!$A$1:$R$149</definedName>
    <definedName name="_xlnm.Print_Area" localSheetId="8">Darbhanga!$A$1:$R$149</definedName>
    <definedName name="_xlnm.Print_Area" localSheetId="9">'East Champaran'!$A$1:$R$149</definedName>
    <definedName name="_xlnm.Print_Area" localSheetId="10">Gaya!$A$1:$R$149</definedName>
    <definedName name="_xlnm.Print_Area" localSheetId="11">Gopalganj!$A$1:$R$149</definedName>
    <definedName name="_xlnm.Print_Area" localSheetId="12">Jamui!$A$1:$R$149</definedName>
    <definedName name="_xlnm.Print_Area" localSheetId="13">Jehanabad!$A$1:$R$149</definedName>
    <definedName name="_xlnm.Print_Area" localSheetId="14">Kaimur!$A$1:$R$86</definedName>
    <definedName name="_xlnm.Print_Area" localSheetId="16">Khagaria!$A$1:$R$149</definedName>
    <definedName name="_xlnm.Print_Area" localSheetId="17">Kishanganj!$A$1:$R$149</definedName>
    <definedName name="_xlnm.Print_Area" localSheetId="18">Lakhisarai!$A$1:$R$149</definedName>
    <definedName name="_xlnm.Print_Area" localSheetId="19">Madhepura!$A$1:$R$149</definedName>
    <definedName name="_xlnm.Print_Area" localSheetId="20">Madhubani!$A$1:$R$149</definedName>
    <definedName name="_xlnm.Print_Area" localSheetId="21">Munger!$A$1:$R$149</definedName>
    <definedName name="_xlnm.Print_Area" localSheetId="22">Muzafferpur!$A$1:$R$86</definedName>
    <definedName name="_xlnm.Print_Area" localSheetId="23">Nalanda!$A$1:$R$149</definedName>
    <definedName name="_xlnm.Print_Area" localSheetId="24">Nawada!$A$1:$R$149</definedName>
    <definedName name="_xlnm.Print_Area" localSheetId="25">'Patna (R)'!$A$1:$R$149</definedName>
    <definedName name="_xlnm.Print_Area" localSheetId="26">'Patna (U)'!$A$1:$R$149</definedName>
    <definedName name="_xlnm.Print_Area" localSheetId="27">Purnia!$A$1:$R$149</definedName>
    <definedName name="_xlnm.Print_Area" localSheetId="28">Rohtas!$A$1:$R$149</definedName>
    <definedName name="_xlnm.Print_Area" localSheetId="29">Saharsa!$A$1:$R$149</definedName>
    <definedName name="_xlnm.Print_Area" localSheetId="30">Samastipur!$A$1:$R$149</definedName>
    <definedName name="_xlnm.Print_Area" localSheetId="31">Saran!$A$1:$R$149</definedName>
    <definedName name="_xlnm.Print_Area" localSheetId="32">Sheikhpura!$A$1:$R$149</definedName>
    <definedName name="_xlnm.Print_Area" localSheetId="33">Sheohar!$A$1:$R$149</definedName>
    <definedName name="_xlnm.Print_Area" localSheetId="34">Sitamarhi!$A$1:$R$157</definedName>
    <definedName name="_xlnm.Print_Area" localSheetId="35">Siwan!$A$1:$R$149</definedName>
    <definedName name="_xlnm.Print_Area" localSheetId="39">'State Component'!$A$1:$R$149</definedName>
    <definedName name="_xlnm.Print_Area" localSheetId="40">'State Total'!$A$1:$R$149</definedName>
    <definedName name="_xlnm.Print_Area" localSheetId="36">Supaul!$A$1:$R$149</definedName>
    <definedName name="_xlnm.Print_Area" localSheetId="37">Vaishali!$A$1:$R$149</definedName>
    <definedName name="_xlnm.Print_Area" localSheetId="38">'West Champaran'!$A$1:$R$149</definedName>
    <definedName name="_xlnm.Print_Titles" localSheetId="0">Araria!$2:$5</definedName>
    <definedName name="_xlnm.Print_Titles" localSheetId="1">Arwal!$2:$5</definedName>
    <definedName name="_xlnm.Print_Titles" localSheetId="2">Aurangabad!$2:$5</definedName>
    <definedName name="_xlnm.Print_Titles" localSheetId="3">Banka!$2:$5</definedName>
    <definedName name="_xlnm.Print_Titles" localSheetId="4">Begusarai!$2:$5</definedName>
    <definedName name="_xlnm.Print_Titles" localSheetId="5">Bhagalpur!$2:$5</definedName>
    <definedName name="_xlnm.Print_Titles" localSheetId="6">Bhojpur!$2:$5</definedName>
    <definedName name="_xlnm.Print_Titles" localSheetId="7">Buxer!$2:$5</definedName>
    <definedName name="_xlnm.Print_Titles" localSheetId="8">Darbhanga!$2:$5</definedName>
    <definedName name="_xlnm.Print_Titles" localSheetId="9">'East Champaran'!$A$2:$IV$5</definedName>
    <definedName name="_xlnm.Print_Titles" localSheetId="10">Gaya!$2:$5</definedName>
    <definedName name="_xlnm.Print_Titles" localSheetId="11">Gopalganj!$2:$5</definedName>
    <definedName name="_xlnm.Print_Titles" localSheetId="12">Jamui!$A$2:$IV$5</definedName>
    <definedName name="_xlnm.Print_Titles" localSheetId="13">Jehanabad!$2:$5</definedName>
    <definedName name="_xlnm.Print_Titles" localSheetId="14">Kaimur!$2:$5</definedName>
    <definedName name="_xlnm.Print_Titles" localSheetId="15">Katihar!$A$2:$IV$5</definedName>
    <definedName name="_xlnm.Print_Titles" localSheetId="16">Khagaria!$A$2:$IV$5</definedName>
    <definedName name="_xlnm.Print_Titles" localSheetId="17">Kishanganj!$A$2:$IV$5</definedName>
    <definedName name="_xlnm.Print_Titles" localSheetId="18">Lakhisarai!$A$2:$IV$5</definedName>
    <definedName name="_xlnm.Print_Titles" localSheetId="19">Madhepura!$2:$5</definedName>
    <definedName name="_xlnm.Print_Titles" localSheetId="20">Madhubani!$2:$5</definedName>
    <definedName name="_xlnm.Print_Titles" localSheetId="21">Munger!$A$2:$IV$5</definedName>
    <definedName name="_xlnm.Print_Titles" localSheetId="22">Muzafferpur!$2:$5</definedName>
    <definedName name="_xlnm.Print_Titles" localSheetId="23">Nalanda!$A$2:$IV$5</definedName>
    <definedName name="_xlnm.Print_Titles" localSheetId="24">Nawada!$A$2:$IV$5</definedName>
    <definedName name="_xlnm.Print_Titles" localSheetId="25">'Patna (R)'!$2:$5</definedName>
    <definedName name="_xlnm.Print_Titles" localSheetId="26">'Patna (U)'!$2:$5</definedName>
    <definedName name="_xlnm.Print_Titles" localSheetId="27">Purnia!$A$2:$IV$5</definedName>
    <definedName name="_xlnm.Print_Titles" localSheetId="28">Rohtas!$A$2:$IV$5</definedName>
    <definedName name="_xlnm.Print_Titles" localSheetId="29">Saharsa!$2:$5</definedName>
    <definedName name="_xlnm.Print_Titles" localSheetId="30">Samastipur!$A$2:$IV$5</definedName>
    <definedName name="_xlnm.Print_Titles" localSheetId="31">Saran!$2:$5</definedName>
    <definedName name="_xlnm.Print_Titles" localSheetId="32">Sheikhpura!$2:$5</definedName>
    <definedName name="_xlnm.Print_Titles" localSheetId="33">Sheohar!$2:$5</definedName>
    <definedName name="_xlnm.Print_Titles" localSheetId="34">Sitamarhi!$2:$5</definedName>
    <definedName name="_xlnm.Print_Titles" localSheetId="35">Siwan!$2:$5</definedName>
    <definedName name="_xlnm.Print_Titles" localSheetId="39">'State Component'!$2:$5</definedName>
    <definedName name="_xlnm.Print_Titles" localSheetId="40">'State Total'!$1:$5</definedName>
    <definedName name="_xlnm.Print_Titles" localSheetId="36">Supaul!$2:$5</definedName>
    <definedName name="_xlnm.Print_Titles" localSheetId="37">Vaishali!$2:$5</definedName>
    <definedName name="_xlnm.Print_Titles" localSheetId="38">'West Champaran'!$A$1:$IV$5</definedName>
  </definedNames>
  <calcPr calcId="125725"/>
</workbook>
</file>

<file path=xl/calcChain.xml><?xml version="1.0" encoding="utf-8"?>
<calcChain xmlns="http://schemas.openxmlformats.org/spreadsheetml/2006/main">
  <c r="D21" i="7"/>
  <c r="F81" l="1"/>
  <c r="F75"/>
  <c r="D75"/>
  <c r="D103" l="1"/>
  <c r="F114" l="1"/>
  <c r="D114"/>
  <c r="F116" i="8"/>
  <c r="F115" i="43"/>
  <c r="F115" i="42"/>
  <c r="F115" i="41"/>
  <c r="F115" i="40"/>
  <c r="F115" i="39"/>
  <c r="F115" i="38"/>
  <c r="F115" i="37"/>
  <c r="F115" i="36"/>
  <c r="F115" i="35"/>
  <c r="F115" i="34"/>
  <c r="F115" i="33"/>
  <c r="F115" i="32"/>
  <c r="F115" i="31"/>
  <c r="F115" i="30"/>
  <c r="F115" i="29"/>
  <c r="F115" i="28"/>
  <c r="F115" i="27"/>
  <c r="F115" i="26"/>
  <c r="F115" i="25"/>
  <c r="F115" i="24"/>
  <c r="F115" i="23"/>
  <c r="F115" i="22"/>
  <c r="F115" i="21"/>
  <c r="F115" i="20"/>
  <c r="F115" i="19"/>
  <c r="F115" i="18"/>
  <c r="F115" i="5"/>
  <c r="F115" i="17"/>
  <c r="F115" i="4"/>
  <c r="F115" i="16"/>
  <c r="F115" i="6"/>
  <c r="F115" i="15"/>
  <c r="F115" i="14"/>
  <c r="F115" i="13"/>
  <c r="F115" i="1"/>
  <c r="F115" i="11"/>
  <c r="F115" i="10"/>
  <c r="F115" i="9"/>
  <c r="F115" i="8"/>
  <c r="F108" i="7"/>
  <c r="F32" i="42" l="1"/>
  <c r="F31"/>
  <c r="F30"/>
  <c r="F23" i="40"/>
  <c r="F22"/>
  <c r="F21"/>
  <c r="D50" i="39"/>
  <c r="F36"/>
  <c r="F35"/>
  <c r="F34"/>
  <c r="F19" i="32"/>
  <c r="F19" i="28"/>
  <c r="F18"/>
  <c r="F17"/>
  <c r="F19" i="25"/>
  <c r="F18"/>
  <c r="F17"/>
  <c r="F23" i="21"/>
  <c r="F22"/>
  <c r="F21"/>
  <c r="F23" i="20"/>
  <c r="F22"/>
  <c r="F21"/>
  <c r="F45" i="16"/>
  <c r="F43"/>
  <c r="F19"/>
  <c r="F18"/>
  <c r="F17"/>
  <c r="F49" i="9"/>
  <c r="F47"/>
  <c r="F79" i="35" l="1"/>
  <c r="D79"/>
  <c r="F75"/>
  <c r="D75"/>
  <c r="F79" i="34"/>
  <c r="D79"/>
  <c r="F75"/>
  <c r="D75"/>
  <c r="F79" i="33"/>
  <c r="D79"/>
  <c r="F75"/>
  <c r="D75"/>
  <c r="F79" i="32"/>
  <c r="D79"/>
  <c r="F75"/>
  <c r="D75"/>
  <c r="F79" i="31"/>
  <c r="D79"/>
  <c r="F75"/>
  <c r="D75"/>
  <c r="F79" i="30"/>
  <c r="D79"/>
  <c r="F75"/>
  <c r="D75"/>
  <c r="F79" i="29"/>
  <c r="D79"/>
  <c r="F75"/>
  <c r="D75"/>
  <c r="F79" i="28"/>
  <c r="D79"/>
  <c r="F75"/>
  <c r="D75"/>
  <c r="F79" i="27"/>
  <c r="D79"/>
  <c r="F75"/>
  <c r="D75"/>
  <c r="F79" i="26"/>
  <c r="D79"/>
  <c r="F75"/>
  <c r="D75"/>
  <c r="F79" i="25" l="1"/>
  <c r="D79"/>
  <c r="F75"/>
  <c r="D75"/>
  <c r="F79" i="24"/>
  <c r="D79"/>
  <c r="F75"/>
  <c r="D75"/>
  <c r="F79" i="23"/>
  <c r="D79"/>
  <c r="F75"/>
  <c r="D75"/>
  <c r="F79" i="22"/>
  <c r="D79"/>
  <c r="F75"/>
  <c r="D75"/>
  <c r="F79" i="21"/>
  <c r="D79"/>
  <c r="F75"/>
  <c r="D75"/>
  <c r="F79" i="20"/>
  <c r="D79"/>
  <c r="F75"/>
  <c r="D75"/>
  <c r="F79" i="19"/>
  <c r="D79"/>
  <c r="F75"/>
  <c r="D75"/>
  <c r="F79" i="18"/>
  <c r="D79"/>
  <c r="F75"/>
  <c r="D75"/>
  <c r="F79" i="5"/>
  <c r="D79"/>
  <c r="F75"/>
  <c r="D75"/>
  <c r="F79" i="17"/>
  <c r="D79"/>
  <c r="F75"/>
  <c r="D75"/>
  <c r="F79" i="4"/>
  <c r="D79"/>
  <c r="F75"/>
  <c r="D75"/>
  <c r="F79" i="16"/>
  <c r="D79"/>
  <c r="F75"/>
  <c r="D75"/>
  <c r="F79" i="6"/>
  <c r="D79"/>
  <c r="F75"/>
  <c r="D75"/>
  <c r="F79" i="15"/>
  <c r="D79"/>
  <c r="F75"/>
  <c r="D75"/>
  <c r="F79" i="14"/>
  <c r="D79"/>
  <c r="F75"/>
  <c r="D75"/>
  <c r="F79" i="13"/>
  <c r="D79"/>
  <c r="F75"/>
  <c r="D75"/>
  <c r="F79" i="1"/>
  <c r="D79"/>
  <c r="F75"/>
  <c r="D75"/>
  <c r="F23" i="8"/>
  <c r="F22"/>
  <c r="F21"/>
  <c r="F34" i="43" l="1"/>
  <c r="F34" i="42"/>
  <c r="F36" i="37"/>
  <c r="F36" i="36"/>
  <c r="F34" i="35"/>
  <c r="F36" i="34"/>
  <c r="F36" i="33"/>
  <c r="F34" i="32"/>
  <c r="F36"/>
  <c r="F34" i="30"/>
  <c r="F34" i="27"/>
  <c r="F34" i="26"/>
  <c r="F34" i="25"/>
  <c r="F34" i="23"/>
  <c r="F34" i="22"/>
  <c r="F34" i="20"/>
  <c r="F34" i="19"/>
  <c r="F34" i="18"/>
  <c r="F34" i="5"/>
  <c r="F34" i="17"/>
  <c r="F34" i="4"/>
  <c r="F34" i="16"/>
  <c r="F34" i="14"/>
  <c r="F34" i="13"/>
  <c r="F34" i="1"/>
  <c r="F34" i="11"/>
  <c r="F34" i="9"/>
  <c r="F34" i="8"/>
  <c r="F31" i="29"/>
  <c r="F30"/>
  <c r="F31" i="28"/>
  <c r="F30"/>
  <c r="F31" i="15"/>
  <c r="F30"/>
  <c r="F23" i="32"/>
  <c r="F22" i="23"/>
  <c r="F21"/>
  <c r="F73" i="7"/>
  <c r="D73"/>
  <c r="F49" i="8" l="1"/>
  <c r="F47"/>
  <c r="F45"/>
  <c r="F43"/>
  <c r="F36"/>
  <c r="F19"/>
  <c r="F18"/>
  <c r="F17"/>
  <c r="F45" i="9"/>
  <c r="F43"/>
  <c r="F36"/>
  <c r="F19"/>
  <c r="F18"/>
  <c r="F17"/>
  <c r="F49" i="10"/>
  <c r="F47"/>
  <c r="F23"/>
  <c r="F22"/>
  <c r="F21"/>
  <c r="F19"/>
  <c r="F18"/>
  <c r="F17"/>
  <c r="F49" i="11"/>
  <c r="F47"/>
  <c r="F36"/>
  <c r="F19"/>
  <c r="F18"/>
  <c r="F17"/>
  <c r="F36" i="1"/>
  <c r="F49"/>
  <c r="F47"/>
  <c r="F45"/>
  <c r="F43"/>
  <c r="F19"/>
  <c r="F18"/>
  <c r="F17"/>
  <c r="F49" i="13"/>
  <c r="F47"/>
  <c r="F45"/>
  <c r="F43"/>
  <c r="F36"/>
  <c r="F19"/>
  <c r="F18"/>
  <c r="F17"/>
  <c r="F49" i="14"/>
  <c r="F47"/>
  <c r="F36"/>
  <c r="F23"/>
  <c r="F22"/>
  <c r="F21"/>
  <c r="F49" i="15"/>
  <c r="F47"/>
  <c r="F32"/>
  <c r="F19"/>
  <c r="F18"/>
  <c r="F17"/>
  <c r="F49" i="6"/>
  <c r="F47"/>
  <c r="F36"/>
  <c r="F35"/>
  <c r="F34"/>
  <c r="F36" i="16"/>
  <c r="F35"/>
  <c r="F36" i="4"/>
  <c r="F19" i="6"/>
  <c r="F18"/>
  <c r="F17"/>
  <c r="F49" i="16"/>
  <c r="F47"/>
  <c r="F23"/>
  <c r="F22"/>
  <c r="F21"/>
  <c r="F49" i="4"/>
  <c r="F47"/>
  <c r="F19"/>
  <c r="F18"/>
  <c r="F17"/>
  <c r="F49" i="17"/>
  <c r="F47"/>
  <c r="F36"/>
  <c r="F19"/>
  <c r="F18"/>
  <c r="F17"/>
  <c r="F49" i="5"/>
  <c r="F47"/>
  <c r="F36"/>
  <c r="F35"/>
  <c r="F19"/>
  <c r="F18"/>
  <c r="F17"/>
  <c r="F49" i="18"/>
  <c r="F47"/>
  <c r="F36"/>
  <c r="F35"/>
  <c r="F19"/>
  <c r="F18"/>
  <c r="F17"/>
  <c r="F49" i="19"/>
  <c r="F47"/>
  <c r="F36"/>
  <c r="F19"/>
  <c r="F18"/>
  <c r="F17"/>
  <c r="F49" i="20"/>
  <c r="F47"/>
  <c r="F45"/>
  <c r="F43"/>
  <c r="F36"/>
  <c r="F35"/>
  <c r="F19"/>
  <c r="F18"/>
  <c r="F17"/>
  <c r="F49" i="21"/>
  <c r="F47"/>
  <c r="F45"/>
  <c r="F43"/>
  <c r="F19"/>
  <c r="F18"/>
  <c r="F17"/>
  <c r="F19" i="22"/>
  <c r="F18"/>
  <c r="F17"/>
  <c r="F49" i="23"/>
  <c r="F47"/>
  <c r="F45"/>
  <c r="F43"/>
  <c r="F36"/>
  <c r="F35"/>
  <c r="F23"/>
  <c r="F49" i="24"/>
  <c r="F47"/>
  <c r="F19"/>
  <c r="F18"/>
  <c r="F17"/>
  <c r="F49" i="25"/>
  <c r="F47"/>
  <c r="F36"/>
  <c r="F35"/>
  <c r="F15"/>
  <c r="F14"/>
  <c r="F13"/>
  <c r="F49" i="26"/>
  <c r="F47"/>
  <c r="F45"/>
  <c r="F43"/>
  <c r="F36"/>
  <c r="F35"/>
  <c r="F19"/>
  <c r="F18"/>
  <c r="F17"/>
  <c r="F49" i="27"/>
  <c r="F47"/>
  <c r="F36"/>
  <c r="F35"/>
  <c r="F23"/>
  <c r="F22"/>
  <c r="F21"/>
  <c r="F60" i="28"/>
  <c r="F32"/>
  <c r="F15"/>
  <c r="F14"/>
  <c r="F13"/>
  <c r="F45"/>
  <c r="F43"/>
  <c r="F32" i="29"/>
  <c r="F49"/>
  <c r="F47"/>
  <c r="F19"/>
  <c r="F18"/>
  <c r="F17"/>
  <c r="F60" i="31"/>
  <c r="F49"/>
  <c r="F47"/>
  <c r="F34"/>
  <c r="F15"/>
  <c r="F14"/>
  <c r="F13"/>
  <c r="F49" i="32"/>
  <c r="F47"/>
  <c r="F45"/>
  <c r="F43"/>
  <c r="F34" i="33" l="1"/>
  <c r="F19"/>
  <c r="F18"/>
  <c r="F17"/>
  <c r="F45" i="34"/>
  <c r="F43"/>
  <c r="F19"/>
  <c r="F18"/>
  <c r="F17"/>
  <c r="F45" i="36"/>
  <c r="F43"/>
  <c r="F34"/>
  <c r="F19" i="37"/>
  <c r="F18"/>
  <c r="F17"/>
  <c r="F45" i="39"/>
  <c r="F43"/>
  <c r="F45" i="41"/>
  <c r="F43"/>
  <c r="F75" i="43"/>
  <c r="D75"/>
  <c r="F75" i="42"/>
  <c r="D75"/>
  <c r="F75" i="41"/>
  <c r="D75"/>
  <c r="D75" i="40"/>
  <c r="F75"/>
  <c r="F75" i="39"/>
  <c r="D75"/>
  <c r="D75" i="38"/>
  <c r="F75"/>
  <c r="F75" i="37"/>
  <c r="D75"/>
  <c r="F75" i="36"/>
  <c r="D75"/>
  <c r="F75" i="11"/>
  <c r="D75"/>
  <c r="F79" i="10"/>
  <c r="F75"/>
  <c r="D75"/>
  <c r="F75" i="9"/>
  <c r="D75"/>
  <c r="F75" i="8"/>
  <c r="D75"/>
  <c r="F45" i="30" l="1"/>
  <c r="F43"/>
  <c r="F49"/>
  <c r="F47"/>
  <c r="F36"/>
  <c r="F35"/>
  <c r="F23"/>
  <c r="F22"/>
  <c r="F21"/>
  <c r="F19"/>
  <c r="F18"/>
  <c r="F17"/>
  <c r="F15"/>
  <c r="F14"/>
  <c r="F13"/>
  <c r="F45" i="43" l="1"/>
  <c r="F43"/>
  <c r="F36"/>
  <c r="F35"/>
  <c r="D115" i="7" l="1"/>
  <c r="F49" i="28"/>
  <c r="F47"/>
  <c r="D24" i="22"/>
  <c r="F62"/>
  <c r="F60"/>
  <c r="F63" s="1"/>
  <c r="F49"/>
  <c r="F47"/>
  <c r="F36"/>
  <c r="F64" i="44"/>
  <c r="D64"/>
  <c r="F63" i="9"/>
  <c r="F63" i="10"/>
  <c r="F63" i="11"/>
  <c r="F63" i="1"/>
  <c r="F63" i="13"/>
  <c r="F63" i="14"/>
  <c r="F63" i="15"/>
  <c r="F63" i="6"/>
  <c r="F63" i="16"/>
  <c r="F63" i="4"/>
  <c r="F63" i="17"/>
  <c r="F63" i="5"/>
  <c r="F63" i="18"/>
  <c r="F63" i="19"/>
  <c r="F63" i="20"/>
  <c r="F63" i="21"/>
  <c r="F63" i="23"/>
  <c r="F63" i="24"/>
  <c r="F63" i="25"/>
  <c r="F63" i="26"/>
  <c r="F63" i="27"/>
  <c r="F63" i="28"/>
  <c r="F63" i="29"/>
  <c r="F63" i="30"/>
  <c r="F63" i="31"/>
  <c r="F63" i="32"/>
  <c r="F63" i="33"/>
  <c r="F63" i="34"/>
  <c r="F63" i="35"/>
  <c r="F63" i="36"/>
  <c r="F63" i="37"/>
  <c r="F63" i="38"/>
  <c r="F63" i="39"/>
  <c r="F63" i="40"/>
  <c r="F63" i="41"/>
  <c r="F63" i="42"/>
  <c r="F63" i="43"/>
  <c r="F63" i="44"/>
  <c r="F63" i="8"/>
  <c r="D63" i="9"/>
  <c r="D63" i="10"/>
  <c r="D63" i="11"/>
  <c r="D63" i="1"/>
  <c r="D63" i="13"/>
  <c r="D63" i="14"/>
  <c r="D63" i="15"/>
  <c r="D63" i="6"/>
  <c r="D63" i="16"/>
  <c r="D63" i="4"/>
  <c r="D63" i="17"/>
  <c r="D63" i="5"/>
  <c r="D63" i="18"/>
  <c r="D63" i="19"/>
  <c r="D63" i="20"/>
  <c r="D63" i="21"/>
  <c r="D63" i="22"/>
  <c r="D63" i="23"/>
  <c r="D63" i="24"/>
  <c r="D63" i="25"/>
  <c r="D63" i="26"/>
  <c r="D63" i="27"/>
  <c r="D63" i="28"/>
  <c r="D63" i="29"/>
  <c r="D63" i="30"/>
  <c r="D63" i="31"/>
  <c r="D63" i="32"/>
  <c r="D63" i="33"/>
  <c r="D63" i="34"/>
  <c r="D63" i="35"/>
  <c r="D63" i="36"/>
  <c r="D63" i="37"/>
  <c r="D63" i="38"/>
  <c r="D63" i="39"/>
  <c r="D63" i="40"/>
  <c r="D63" i="41"/>
  <c r="D63" i="42"/>
  <c r="D63" i="43"/>
  <c r="D63" i="44"/>
  <c r="D63" i="8"/>
  <c r="F50" i="9"/>
  <c r="F50" i="10"/>
  <c r="F50" i="11"/>
  <c r="F50" i="1"/>
  <c r="F50" i="13"/>
  <c r="F50" i="14"/>
  <c r="F50" i="15"/>
  <c r="F50" i="6"/>
  <c r="F50" i="16"/>
  <c r="F50" i="4"/>
  <c r="F50" i="17"/>
  <c r="F50" i="5"/>
  <c r="F50" i="18"/>
  <c r="F50" i="19"/>
  <c r="F50" i="20"/>
  <c r="F50" i="21"/>
  <c r="F50" i="23"/>
  <c r="F50" i="24"/>
  <c r="F50" i="25"/>
  <c r="F50" i="26"/>
  <c r="F50" i="27"/>
  <c r="F50" i="29"/>
  <c r="F50" i="30"/>
  <c r="F50" i="31"/>
  <c r="F50" i="32"/>
  <c r="F50" i="44"/>
  <c r="F50" i="8"/>
  <c r="D50" i="9"/>
  <c r="D50" i="10"/>
  <c r="D50" i="11"/>
  <c r="D50" i="1"/>
  <c r="D50" i="13"/>
  <c r="D50" i="14"/>
  <c r="D50" i="15"/>
  <c r="D50" i="6"/>
  <c r="D50" i="16"/>
  <c r="D50" i="4"/>
  <c r="D50" i="17"/>
  <c r="D50" i="5"/>
  <c r="D50" i="18"/>
  <c r="D50" i="19"/>
  <c r="D50" i="20"/>
  <c r="D50" i="21"/>
  <c r="D50" i="22"/>
  <c r="D50" i="23"/>
  <c r="D50" i="24"/>
  <c r="D50" i="25"/>
  <c r="D50" i="26"/>
  <c r="D64" s="1"/>
  <c r="D50" i="27"/>
  <c r="D50" i="28"/>
  <c r="D50" i="29"/>
  <c r="D50" i="30"/>
  <c r="D50" i="31"/>
  <c r="D50" i="32"/>
  <c r="D50" i="33"/>
  <c r="D50" i="34"/>
  <c r="D50" i="35"/>
  <c r="D50" i="36"/>
  <c r="D50" i="37"/>
  <c r="D50" i="38"/>
  <c r="D50" i="40"/>
  <c r="D50" i="41"/>
  <c r="D50" i="42"/>
  <c r="D50" i="43"/>
  <c r="D50" i="44"/>
  <c r="D50" i="8"/>
  <c r="F37" i="9"/>
  <c r="F37" i="10"/>
  <c r="F37" i="11"/>
  <c r="F37" i="1"/>
  <c r="F37" i="13"/>
  <c r="F37" i="14"/>
  <c r="F37" i="15"/>
  <c r="F37" i="6"/>
  <c r="F37" i="16"/>
  <c r="F37" i="4"/>
  <c r="F37" i="17"/>
  <c r="F37" i="5"/>
  <c r="F37" i="18"/>
  <c r="F37" i="19"/>
  <c r="F37" i="20"/>
  <c r="F37" i="21"/>
  <c r="F37" i="23"/>
  <c r="F37" i="24"/>
  <c r="F37" i="25"/>
  <c r="F37" i="26"/>
  <c r="F37" i="27"/>
  <c r="F37" i="28"/>
  <c r="F37" i="29"/>
  <c r="F37" i="30"/>
  <c r="F37" i="31"/>
  <c r="F37" i="32"/>
  <c r="F37" i="33"/>
  <c r="F37" i="36"/>
  <c r="F37" i="44"/>
  <c r="F37" i="8"/>
  <c r="D37" i="9"/>
  <c r="D37" i="10"/>
  <c r="D37" i="11"/>
  <c r="D37" i="1"/>
  <c r="D37" i="13"/>
  <c r="D37" i="14"/>
  <c r="D37" i="15"/>
  <c r="D37" i="6"/>
  <c r="D37" i="16"/>
  <c r="D37" i="4"/>
  <c r="D37" i="17"/>
  <c r="D37" i="5"/>
  <c r="D37" i="18"/>
  <c r="D37" i="19"/>
  <c r="D37" i="20"/>
  <c r="D37" i="21"/>
  <c r="D37" i="22"/>
  <c r="D37" i="23"/>
  <c r="D37" i="24"/>
  <c r="D37" i="25"/>
  <c r="D37" i="26"/>
  <c r="D37" i="27"/>
  <c r="D37" i="28"/>
  <c r="D37" i="29"/>
  <c r="D37" i="30"/>
  <c r="D37" i="31"/>
  <c r="D37" i="32"/>
  <c r="D37" i="33"/>
  <c r="D37" i="34"/>
  <c r="D37" i="35"/>
  <c r="D37" i="36"/>
  <c r="D37" i="37"/>
  <c r="D37" i="38"/>
  <c r="D37" i="39"/>
  <c r="D37" i="40"/>
  <c r="D37" i="41"/>
  <c r="D37" i="42"/>
  <c r="D37" i="43"/>
  <c r="D37" i="44"/>
  <c r="D37" i="8"/>
  <c r="F24" i="9"/>
  <c r="F24" i="10"/>
  <c r="F24" i="11"/>
  <c r="F24" i="1"/>
  <c r="F24" i="13"/>
  <c r="F24" i="14"/>
  <c r="F24" i="15"/>
  <c r="F24" i="6"/>
  <c r="F24" i="16"/>
  <c r="F24" i="4"/>
  <c r="F24" i="17"/>
  <c r="F24" i="5"/>
  <c r="F24" i="18"/>
  <c r="F24" i="19"/>
  <c r="F24" i="20"/>
  <c r="F24" i="21"/>
  <c r="F24" i="22"/>
  <c r="F24" i="23"/>
  <c r="F24" i="24"/>
  <c r="F24" i="25"/>
  <c r="F24" i="26"/>
  <c r="F24" i="27"/>
  <c r="F24" i="28"/>
  <c r="F24" i="29"/>
  <c r="F24" i="30"/>
  <c r="F24" i="31"/>
  <c r="F24" i="33"/>
  <c r="F24" i="44"/>
  <c r="F24" i="8"/>
  <c r="D24" i="9"/>
  <c r="D24" i="10"/>
  <c r="D24" i="11"/>
  <c r="D24" i="1"/>
  <c r="D24" i="13"/>
  <c r="D24" i="14"/>
  <c r="D24" i="15"/>
  <c r="D64" s="1"/>
  <c r="D24" i="6"/>
  <c r="D24" i="16"/>
  <c r="D24" i="4"/>
  <c r="D24" i="17"/>
  <c r="D24" i="5"/>
  <c r="D64" s="1"/>
  <c r="D24" i="18"/>
  <c r="D24" i="19"/>
  <c r="D24" i="20"/>
  <c r="D24" i="21"/>
  <c r="D24" i="23"/>
  <c r="D24" i="24"/>
  <c r="D64" s="1"/>
  <c r="D24" i="25"/>
  <c r="D24" i="26"/>
  <c r="D24" i="27"/>
  <c r="D64" s="1"/>
  <c r="D24" i="28"/>
  <c r="D24" i="29"/>
  <c r="D24" i="30"/>
  <c r="D24" i="31"/>
  <c r="D24" i="32"/>
  <c r="D24" i="33"/>
  <c r="D24" i="34"/>
  <c r="D24" i="35"/>
  <c r="D64" s="1"/>
  <c r="D24" i="36"/>
  <c r="D24" i="37"/>
  <c r="D24" i="38"/>
  <c r="D24" i="39"/>
  <c r="D24" i="40"/>
  <c r="D24" i="41"/>
  <c r="D24" i="42"/>
  <c r="D24" i="43"/>
  <c r="D24" i="44"/>
  <c r="D24" i="8"/>
  <c r="F10" i="9"/>
  <c r="F10" i="10"/>
  <c r="F10" i="11"/>
  <c r="F10" i="1"/>
  <c r="F10" i="13"/>
  <c r="F10" i="14"/>
  <c r="F10" i="15"/>
  <c r="F10" i="6"/>
  <c r="F10" i="16"/>
  <c r="F10" i="4"/>
  <c r="F10" i="17"/>
  <c r="F10" i="5"/>
  <c r="F10" i="18"/>
  <c r="F10" i="19"/>
  <c r="F10" i="20"/>
  <c r="F10" i="21"/>
  <c r="F10" i="22"/>
  <c r="F10" i="23"/>
  <c r="F10" i="24"/>
  <c r="F10" i="25"/>
  <c r="F10" i="26"/>
  <c r="F10" i="27"/>
  <c r="F10" i="28"/>
  <c r="F10" i="29"/>
  <c r="F10" i="30"/>
  <c r="F10" i="31"/>
  <c r="F10" i="32"/>
  <c r="F10" i="33"/>
  <c r="F10" i="34"/>
  <c r="F10" i="35"/>
  <c r="F10" i="36"/>
  <c r="F10" i="37"/>
  <c r="F10" i="38"/>
  <c r="F10" i="39"/>
  <c r="F10" i="40"/>
  <c r="F10" i="41"/>
  <c r="F10" i="42"/>
  <c r="F10" i="43"/>
  <c r="F10" i="44"/>
  <c r="F10" i="8"/>
  <c r="D10" i="9"/>
  <c r="D10" i="10"/>
  <c r="D10" i="11"/>
  <c r="D10" i="1"/>
  <c r="D10" i="13"/>
  <c r="D10" i="14"/>
  <c r="D10" i="15"/>
  <c r="D10" i="6"/>
  <c r="D10" i="16"/>
  <c r="D10" i="4"/>
  <c r="D10" i="17"/>
  <c r="D10" i="5"/>
  <c r="D10" i="18"/>
  <c r="D10" i="19"/>
  <c r="D10" i="20"/>
  <c r="D10" i="21"/>
  <c r="D10" i="22"/>
  <c r="D10" i="23"/>
  <c r="D10" i="24"/>
  <c r="D10" i="25"/>
  <c r="D10" i="26"/>
  <c r="D10" i="27"/>
  <c r="D10" i="28"/>
  <c r="D10" i="29"/>
  <c r="D10" i="30"/>
  <c r="D10" i="31"/>
  <c r="D10" i="32"/>
  <c r="D10" i="33"/>
  <c r="D10" i="34"/>
  <c r="D10" i="35"/>
  <c r="D10" i="36"/>
  <c r="D10" i="37"/>
  <c r="D10" i="38"/>
  <c r="D10" i="39"/>
  <c r="D10" i="40"/>
  <c r="D10" i="41"/>
  <c r="D10" i="42"/>
  <c r="D10" i="43"/>
  <c r="D10" i="44"/>
  <c r="D10" i="8"/>
  <c r="D64" i="42" l="1"/>
  <c r="D64" i="40"/>
  <c r="D64" i="36"/>
  <c r="D64" i="34"/>
  <c r="F64" i="27"/>
  <c r="F64" i="24"/>
  <c r="D64" i="21"/>
  <c r="F64" i="17"/>
  <c r="D64" i="4"/>
  <c r="D64" i="11"/>
  <c r="F64" i="10"/>
  <c r="D64" i="8"/>
  <c r="F64" i="23"/>
  <c r="F64" i="18"/>
  <c r="F64" i="4"/>
  <c r="F64" i="8"/>
  <c r="F64" i="9"/>
  <c r="D64"/>
  <c r="D64" i="10"/>
  <c r="F64" i="11"/>
  <c r="F64" i="1"/>
  <c r="D64"/>
  <c r="F64" i="13"/>
  <c r="D64"/>
  <c r="F64" i="14"/>
  <c r="D64"/>
  <c r="F64" i="15"/>
  <c r="F64" i="6"/>
  <c r="D64"/>
  <c r="F64" i="16"/>
  <c r="D64"/>
  <c r="D64" i="17"/>
  <c r="F64" i="5"/>
  <c r="D64" i="18"/>
  <c r="F64" i="19"/>
  <c r="D64"/>
  <c r="F64" i="20"/>
  <c r="D64"/>
  <c r="F64" i="21"/>
  <c r="D64" i="23"/>
  <c r="F64" i="25"/>
  <c r="D64"/>
  <c r="F64" i="26"/>
  <c r="D64" i="28"/>
  <c r="F64" i="29"/>
  <c r="D64"/>
  <c r="F64" i="31"/>
  <c r="D64"/>
  <c r="D64" i="32"/>
  <c r="D64" i="33"/>
  <c r="D64" i="37"/>
  <c r="D64" i="38"/>
  <c r="D64" i="39"/>
  <c r="D64" i="41"/>
  <c r="F64" i="30"/>
  <c r="D64"/>
  <c r="D64" i="43"/>
  <c r="F50" i="28"/>
  <c r="F64" s="1"/>
  <c r="F37" i="22"/>
  <c r="F50"/>
  <c r="D64"/>
  <c r="F66" i="44"/>
  <c r="F67"/>
  <c r="F64" i="22" l="1"/>
  <c r="F49" i="43"/>
  <c r="F47"/>
  <c r="F32"/>
  <c r="F31"/>
  <c r="F30"/>
  <c r="F19"/>
  <c r="F18"/>
  <c r="F17"/>
  <c r="F49" i="42"/>
  <c r="F47"/>
  <c r="F45" i="38"/>
  <c r="F43"/>
  <c r="F45" i="40"/>
  <c r="F43"/>
  <c r="F43" i="42"/>
  <c r="F45"/>
  <c r="F36"/>
  <c r="F35"/>
  <c r="F19"/>
  <c r="F18"/>
  <c r="F17"/>
  <c r="F49" i="41"/>
  <c r="F47"/>
  <c r="F36"/>
  <c r="F35"/>
  <c r="F34"/>
  <c r="F19"/>
  <c r="F18"/>
  <c r="F17"/>
  <c r="F49" i="40"/>
  <c r="F47"/>
  <c r="F34"/>
  <c r="F37" s="1"/>
  <c r="F19"/>
  <c r="F18"/>
  <c r="F17"/>
  <c r="F32" i="39"/>
  <c r="F31"/>
  <c r="F30"/>
  <c r="F49"/>
  <c r="F47"/>
  <c r="F19"/>
  <c r="F18"/>
  <c r="F17"/>
  <c r="F49" i="38"/>
  <c r="F47"/>
  <c r="F36"/>
  <c r="F35"/>
  <c r="F34"/>
  <c r="F19"/>
  <c r="F18"/>
  <c r="F17"/>
  <c r="F49" i="37"/>
  <c r="F47"/>
  <c r="F45"/>
  <c r="F43"/>
  <c r="F34"/>
  <c r="F37" s="1"/>
  <c r="F22"/>
  <c r="F21"/>
  <c r="F49" i="36"/>
  <c r="F47"/>
  <c r="F19"/>
  <c r="F18"/>
  <c r="F17"/>
  <c r="F49" i="35"/>
  <c r="F47"/>
  <c r="F45"/>
  <c r="F43"/>
  <c r="F36"/>
  <c r="F35"/>
  <c r="F19"/>
  <c r="F18"/>
  <c r="F17"/>
  <c r="F49" i="34"/>
  <c r="F47"/>
  <c r="F34"/>
  <c r="F37" s="1"/>
  <c r="F22"/>
  <c r="F21"/>
  <c r="F24" s="1"/>
  <c r="F49" i="33"/>
  <c r="F47"/>
  <c r="F22" i="32"/>
  <c r="F21"/>
  <c r="F18"/>
  <c r="F17"/>
  <c r="F37" i="42" l="1"/>
  <c r="F24" i="32"/>
  <c r="F64" s="1"/>
  <c r="F50" i="33"/>
  <c r="F64" s="1"/>
  <c r="F50" i="34"/>
  <c r="F64" s="1"/>
  <c r="F50" i="35"/>
  <c r="F37"/>
  <c r="F24"/>
  <c r="F50" i="36"/>
  <c r="F24"/>
  <c r="F50" i="37"/>
  <c r="F24"/>
  <c r="F37" i="38"/>
  <c r="F50"/>
  <c r="F24"/>
  <c r="F50" i="39"/>
  <c r="F37"/>
  <c r="F24"/>
  <c r="F50" i="40"/>
  <c r="F24"/>
  <c r="F37" i="41"/>
  <c r="F50"/>
  <c r="F24"/>
  <c r="F50" i="42"/>
  <c r="F24"/>
  <c r="F50" i="43"/>
  <c r="F37"/>
  <c r="F24"/>
  <c r="D134" i="7"/>
  <c r="F64" i="39" l="1"/>
  <c r="F64" i="36"/>
  <c r="F64" i="35"/>
  <c r="F64" i="37"/>
  <c r="F64" i="38"/>
  <c r="F64" i="40"/>
  <c r="F64" i="41"/>
  <c r="F64" i="42"/>
  <c r="F64" i="43"/>
  <c r="F121" i="27"/>
  <c r="D135" i="20"/>
  <c r="D68"/>
  <c r="F82" i="9" l="1"/>
  <c r="F78" i="7"/>
  <c r="F134"/>
  <c r="F139"/>
  <c r="F138"/>
  <c r="F137"/>
  <c r="F133"/>
  <c r="F129"/>
  <c r="F126"/>
  <c r="F125"/>
  <c r="F123"/>
  <c r="F122"/>
  <c r="F120"/>
  <c r="F119"/>
  <c r="F116"/>
  <c r="F115"/>
  <c r="F113"/>
  <c r="F110"/>
  <c r="F109"/>
  <c r="F107"/>
  <c r="F106"/>
  <c r="F103"/>
  <c r="F104" s="1"/>
  <c r="F101"/>
  <c r="F100"/>
  <c r="F98"/>
  <c r="F97"/>
  <c r="F95"/>
  <c r="F94"/>
  <c r="F93"/>
  <c r="F92"/>
  <c r="F90"/>
  <c r="F89"/>
  <c r="F88"/>
  <c r="F87"/>
  <c r="F86"/>
  <c r="F85"/>
  <c r="F80"/>
  <c r="F77"/>
  <c r="F76"/>
  <c r="F74"/>
  <c r="F72"/>
  <c r="F71"/>
  <c r="F70"/>
  <c r="F69"/>
  <c r="F62"/>
  <c r="F61"/>
  <c r="F60"/>
  <c r="F58"/>
  <c r="F57"/>
  <c r="F56"/>
  <c r="F54"/>
  <c r="F53"/>
  <c r="F52"/>
  <c r="F49"/>
  <c r="F48"/>
  <c r="F47"/>
  <c r="F45"/>
  <c r="F44"/>
  <c r="F43"/>
  <c r="F41"/>
  <c r="F40"/>
  <c r="F39"/>
  <c r="F36"/>
  <c r="F35"/>
  <c r="F34"/>
  <c r="F32"/>
  <c r="F31"/>
  <c r="F30"/>
  <c r="F28"/>
  <c r="F27"/>
  <c r="F23"/>
  <c r="F22"/>
  <c r="F21"/>
  <c r="F15"/>
  <c r="F14"/>
  <c r="F13"/>
  <c r="F9"/>
  <c r="F8"/>
  <c r="F7"/>
  <c r="D139"/>
  <c r="D138"/>
  <c r="D137"/>
  <c r="D133"/>
  <c r="D129"/>
  <c r="D131" s="1"/>
  <c r="D126"/>
  <c r="D125"/>
  <c r="D127" s="1"/>
  <c r="D122"/>
  <c r="D124" s="1"/>
  <c r="D120"/>
  <c r="D119"/>
  <c r="D116"/>
  <c r="D113"/>
  <c r="D110"/>
  <c r="D109"/>
  <c r="D111" s="1"/>
  <c r="D108"/>
  <c r="D107"/>
  <c r="D106"/>
  <c r="D104"/>
  <c r="D101"/>
  <c r="D100"/>
  <c r="D98"/>
  <c r="D97"/>
  <c r="D95"/>
  <c r="D94"/>
  <c r="D93"/>
  <c r="D92"/>
  <c r="D90"/>
  <c r="D89"/>
  <c r="D88"/>
  <c r="D87"/>
  <c r="D86"/>
  <c r="D85"/>
  <c r="D81"/>
  <c r="D80"/>
  <c r="D78"/>
  <c r="D77"/>
  <c r="D76"/>
  <c r="D74"/>
  <c r="D72"/>
  <c r="D71"/>
  <c r="D70"/>
  <c r="D69"/>
  <c r="D67"/>
  <c r="D62"/>
  <c r="D61"/>
  <c r="D60"/>
  <c r="D58"/>
  <c r="D57"/>
  <c r="D56"/>
  <c r="D54"/>
  <c r="D53"/>
  <c r="D52"/>
  <c r="D49"/>
  <c r="D48"/>
  <c r="D47"/>
  <c r="D45"/>
  <c r="D44"/>
  <c r="D43"/>
  <c r="D41"/>
  <c r="D40"/>
  <c r="D39"/>
  <c r="D36"/>
  <c r="D35"/>
  <c r="D34"/>
  <c r="D32"/>
  <c r="D31"/>
  <c r="D30"/>
  <c r="D28"/>
  <c r="D27"/>
  <c r="D26"/>
  <c r="D23"/>
  <c r="D22"/>
  <c r="D19"/>
  <c r="D18"/>
  <c r="D17"/>
  <c r="D15"/>
  <c r="D14"/>
  <c r="D13"/>
  <c r="D9"/>
  <c r="D8"/>
  <c r="D7"/>
  <c r="F140" i="4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75"/>
  <c r="D75"/>
  <c r="F68"/>
  <c r="D68"/>
  <c r="F140" i="43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F66"/>
  <c r="D68"/>
  <c r="F140" i="42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41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F66"/>
  <c r="D68"/>
  <c r="F140" i="40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9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8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7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6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5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3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33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32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31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30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F66"/>
  <c r="D68"/>
  <c r="F140" i="29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8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7"/>
  <c r="D140"/>
  <c r="F135"/>
  <c r="D135"/>
  <c r="F131"/>
  <c r="D131"/>
  <c r="F127"/>
  <c r="D127"/>
  <c r="F124"/>
  <c r="D124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6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5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3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2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D68"/>
  <c r="F67"/>
  <c r="F66"/>
  <c r="F140" i="21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0"/>
  <c r="D140"/>
  <c r="F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F140" i="19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8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5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7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6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99"/>
  <c r="D99"/>
  <c r="F96"/>
  <c r="D96"/>
  <c r="F91"/>
  <c r="D91"/>
  <c r="F82"/>
  <c r="D82"/>
  <c r="F67"/>
  <c r="D68"/>
  <c r="F140" i="6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5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99"/>
  <c r="D99"/>
  <c r="F96"/>
  <c r="D96"/>
  <c r="F91"/>
  <c r="D91"/>
  <c r="F82"/>
  <c r="D82"/>
  <c r="F67"/>
  <c r="D68"/>
  <c r="F140" i="13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1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10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D79"/>
  <c r="F67"/>
  <c r="D68"/>
  <c r="F140" i="9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D82"/>
  <c r="F79"/>
  <c r="D79"/>
  <c r="F67"/>
  <c r="D68"/>
  <c r="F68" i="30" l="1"/>
  <c r="D10" i="7"/>
  <c r="D63"/>
  <c r="D24"/>
  <c r="D50"/>
  <c r="D37"/>
  <c r="F37"/>
  <c r="F50"/>
  <c r="F102"/>
  <c r="F99"/>
  <c r="F131"/>
  <c r="D102"/>
  <c r="D96"/>
  <c r="F83" i="34"/>
  <c r="D83"/>
  <c r="F124" i="7"/>
  <c r="F10"/>
  <c r="D99"/>
  <c r="F19"/>
  <c r="F18"/>
  <c r="F83" i="30"/>
  <c r="D83" i="37"/>
  <c r="D83" i="30"/>
  <c r="D83" i="38"/>
  <c r="F83" i="39"/>
  <c r="F68" i="43"/>
  <c r="F83"/>
  <c r="D83" i="44"/>
  <c r="D83" i="32"/>
  <c r="F83" i="33"/>
  <c r="D83" i="36"/>
  <c r="F83" i="37"/>
  <c r="D83" i="40"/>
  <c r="D83" i="42"/>
  <c r="D141" s="1"/>
  <c r="D83" i="33"/>
  <c r="F83" i="38"/>
  <c r="F83" i="44"/>
  <c r="F83" i="31"/>
  <c r="F83" i="35"/>
  <c r="F68" i="41"/>
  <c r="F83"/>
  <c r="D83" i="31"/>
  <c r="F83" i="32"/>
  <c r="D83" i="35"/>
  <c r="F83" i="36"/>
  <c r="D83" i="39"/>
  <c r="F83" i="40"/>
  <c r="D83" i="41"/>
  <c r="F83" i="42"/>
  <c r="D83" i="43"/>
  <c r="D141" s="1"/>
  <c r="F96" i="7"/>
  <c r="F83" i="29"/>
  <c r="D83"/>
  <c r="D83" i="28"/>
  <c r="D141" s="1"/>
  <c r="D66" i="7"/>
  <c r="D68" s="1"/>
  <c r="F83" i="28"/>
  <c r="F135" i="7"/>
  <c r="D121"/>
  <c r="F121"/>
  <c r="F127"/>
  <c r="F83" i="27"/>
  <c r="D83"/>
  <c r="F83" i="26"/>
  <c r="D83"/>
  <c r="F83" i="25"/>
  <c r="D83"/>
  <c r="F83" i="24"/>
  <c r="D83"/>
  <c r="F83" i="23"/>
  <c r="D83"/>
  <c r="F83" i="22"/>
  <c r="D83"/>
  <c r="F68"/>
  <c r="F83" i="21"/>
  <c r="D83"/>
  <c r="D135" i="7"/>
  <c r="F83" i="20"/>
  <c r="D83"/>
  <c r="F83" i="19"/>
  <c r="D83"/>
  <c r="F63" i="7"/>
  <c r="F83" i="18"/>
  <c r="D83"/>
  <c r="F83" i="5"/>
  <c r="D83"/>
  <c r="F83" i="17"/>
  <c r="D83"/>
  <c r="F83" i="4"/>
  <c r="D83"/>
  <c r="F83" i="16"/>
  <c r="D83"/>
  <c r="F83" i="6"/>
  <c r="D83"/>
  <c r="F83" i="15"/>
  <c r="D83"/>
  <c r="F82" i="7"/>
  <c r="F83" i="14"/>
  <c r="D83"/>
  <c r="F83" i="13"/>
  <c r="D83"/>
  <c r="F83" i="1"/>
  <c r="D83"/>
  <c r="F111" i="7"/>
  <c r="F117"/>
  <c r="D117"/>
  <c r="F83" i="11"/>
  <c r="D83"/>
  <c r="F83" i="10"/>
  <c r="D83"/>
  <c r="D79" i="7"/>
  <c r="F140"/>
  <c r="D140"/>
  <c r="D91"/>
  <c r="F91"/>
  <c r="D82"/>
  <c r="F79"/>
  <c r="F83" i="9"/>
  <c r="D83"/>
  <c r="F66" i="42"/>
  <c r="F68" s="1"/>
  <c r="F66" i="40"/>
  <c r="F68" s="1"/>
  <c r="F66" i="39"/>
  <c r="F68" s="1"/>
  <c r="F66" i="38"/>
  <c r="F68" s="1"/>
  <c r="F66" i="37"/>
  <c r="F68" s="1"/>
  <c r="F66" i="36"/>
  <c r="F68" s="1"/>
  <c r="F66" i="35"/>
  <c r="F68" s="1"/>
  <c r="F66" i="34"/>
  <c r="F68" s="1"/>
  <c r="F66" i="33"/>
  <c r="F68" s="1"/>
  <c r="F66" i="32"/>
  <c r="F68" s="1"/>
  <c r="F66" i="31"/>
  <c r="F68" s="1"/>
  <c r="F66" i="29"/>
  <c r="F68" s="1"/>
  <c r="F66" i="28"/>
  <c r="F68" s="1"/>
  <c r="F66" i="27"/>
  <c r="F68" s="1"/>
  <c r="F66" i="26"/>
  <c r="F68" s="1"/>
  <c r="F66" i="25"/>
  <c r="F68" s="1"/>
  <c r="F66" i="24"/>
  <c r="F68" s="1"/>
  <c r="F66" i="23"/>
  <c r="F68" s="1"/>
  <c r="F66" i="21"/>
  <c r="F68" s="1"/>
  <c r="F66" i="20"/>
  <c r="F68" s="1"/>
  <c r="F66" i="19"/>
  <c r="F68" s="1"/>
  <c r="F66" i="18"/>
  <c r="F68" s="1"/>
  <c r="F66" i="5"/>
  <c r="F68" s="1"/>
  <c r="F66" i="17"/>
  <c r="F68" s="1"/>
  <c r="F66" i="4"/>
  <c r="F68" s="1"/>
  <c r="F66" i="16"/>
  <c r="F68" s="1"/>
  <c r="F66" i="6"/>
  <c r="F68" s="1"/>
  <c r="F66" i="15"/>
  <c r="F68" s="1"/>
  <c r="F66" i="13"/>
  <c r="F68" s="1"/>
  <c r="F66" i="14"/>
  <c r="F68" s="1"/>
  <c r="F66" i="1"/>
  <c r="F68" s="1"/>
  <c r="F66" i="11"/>
  <c r="F68" s="1"/>
  <c r="F66" i="10"/>
  <c r="F68" s="1"/>
  <c r="F66" i="9"/>
  <c r="F68" s="1"/>
  <c r="D79" i="8"/>
  <c r="D82"/>
  <c r="F82"/>
  <c r="F79"/>
  <c r="D135"/>
  <c r="F111"/>
  <c r="F17" i="7"/>
  <c r="D117" i="8"/>
  <c r="F96"/>
  <c r="D96"/>
  <c r="F24" i="7" l="1"/>
  <c r="F64" s="1"/>
  <c r="D64"/>
  <c r="D141" i="38"/>
  <c r="D141" i="44"/>
  <c r="D141" i="41"/>
  <c r="D141" i="40"/>
  <c r="D141" i="37"/>
  <c r="D141" i="36"/>
  <c r="D141" i="35"/>
  <c r="D141" i="34"/>
  <c r="D141" i="33"/>
  <c r="D141" i="32"/>
  <c r="D141" i="39"/>
  <c r="F141" i="38"/>
  <c r="F141" i="34"/>
  <c r="F141" i="22"/>
  <c r="D141" i="9"/>
  <c r="F141" i="44"/>
  <c r="F141" i="43"/>
  <c r="F141" i="42"/>
  <c r="F141" i="36"/>
  <c r="F141" i="35"/>
  <c r="F141" i="32"/>
  <c r="D141" i="31"/>
  <c r="F141" i="30"/>
  <c r="D141"/>
  <c r="F141" i="39"/>
  <c r="F141" i="40"/>
  <c r="D141" i="19"/>
  <c r="F141" i="41"/>
  <c r="F141" i="31"/>
  <c r="F141" i="33"/>
  <c r="F141" i="37"/>
  <c r="D141" i="22"/>
  <c r="D141" i="29"/>
  <c r="F141"/>
  <c r="F141" i="28"/>
  <c r="D141" i="27"/>
  <c r="F141"/>
  <c r="D141" i="26"/>
  <c r="F141"/>
  <c r="D141" i="25"/>
  <c r="F141"/>
  <c r="D141" i="24"/>
  <c r="F141"/>
  <c r="D141" i="23"/>
  <c r="F141"/>
  <c r="D141" i="21"/>
  <c r="F141"/>
  <c r="D141" i="20"/>
  <c r="F141"/>
  <c r="F141" i="19"/>
  <c r="D141" i="18"/>
  <c r="F141"/>
  <c r="D141" i="5"/>
  <c r="F141"/>
  <c r="D141" i="17"/>
  <c r="F141"/>
  <c r="D141" i="4"/>
  <c r="F141"/>
  <c r="D141" i="16"/>
  <c r="F141"/>
  <c r="D141" i="6"/>
  <c r="F141"/>
  <c r="D141" i="15"/>
  <c r="F141"/>
  <c r="D141" i="14"/>
  <c r="F141"/>
  <c r="D141" i="13"/>
  <c r="F141"/>
  <c r="D141" i="1"/>
  <c r="F141"/>
  <c r="D141" i="11"/>
  <c r="F141"/>
  <c r="D83" i="7"/>
  <c r="F83"/>
  <c r="D141" i="10"/>
  <c r="F141"/>
  <c r="F141" i="9"/>
  <c r="D83" i="8"/>
  <c r="F83"/>
  <c r="D111"/>
  <c r="F117"/>
  <c r="F131"/>
  <c r="D123"/>
  <c r="D123" i="7" s="1"/>
  <c r="D127" i="8"/>
  <c r="D124"/>
  <c r="D141" i="7" l="1"/>
  <c r="F67" i="8"/>
  <c r="F67" i="7" s="1"/>
  <c r="F135" i="8"/>
  <c r="F127"/>
  <c r="F124"/>
  <c r="F104"/>
  <c r="F99"/>
  <c r="F91"/>
  <c r="D140" l="1"/>
  <c r="D131"/>
  <c r="D121"/>
  <c r="D104"/>
  <c r="D99"/>
  <c r="D91"/>
  <c r="F140" l="1"/>
  <c r="F66"/>
  <c r="D68"/>
  <c r="D141" s="1"/>
  <c r="F121"/>
  <c r="F66" i="7" l="1"/>
  <c r="F68" s="1"/>
  <c r="F141" s="1"/>
  <c r="F68" i="8"/>
  <c r="F141" s="1"/>
</calcChain>
</file>

<file path=xl/sharedStrings.xml><?xml version="1.0" encoding="utf-8"?>
<sst xmlns="http://schemas.openxmlformats.org/spreadsheetml/2006/main" count="23114" uniqueCount="200">
  <si>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</si>
  <si>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</si>
  <si>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</si>
  <si>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</si>
  <si>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</si>
  <si>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</si>
  <si>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</si>
  <si>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</si>
  <si>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</si>
  <si>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</si>
  <si>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</si>
  <si>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</si>
  <si>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</si>
  <si>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</si>
  <si>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</si>
  <si>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</si>
  <si>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</si>
  <si>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Single Tender from Textbook Corporation</t>
  </si>
  <si>
    <t>School Equipment under School Grant</t>
  </si>
  <si>
    <t>Limited Tender</t>
  </si>
  <si>
    <t>Ofice Equipment including computers and its accessories for DPOs</t>
  </si>
  <si>
    <t>Open Tender</t>
  </si>
  <si>
    <t>Aids and Appliances/special Equipment for Disabled Children</t>
  </si>
  <si>
    <t>Uniform</t>
  </si>
  <si>
    <t>Procurement Actions</t>
  </si>
  <si>
    <t>Without Tender</t>
  </si>
  <si>
    <t>Single Tender</t>
  </si>
  <si>
    <t>Rate Contract</t>
  </si>
  <si>
    <t>Any Other Method</t>
  </si>
  <si>
    <t>1. Preparation of Specifications and bids document</t>
  </si>
  <si>
    <t>2. Issue of Invitation to bid</t>
  </si>
  <si>
    <t>3. Open bids</t>
  </si>
  <si>
    <t>4. Evaluation</t>
  </si>
  <si>
    <t>5. Award Contracts</t>
  </si>
  <si>
    <t>6. Delivery</t>
  </si>
  <si>
    <t>Cash Transfer to the Benificieries</t>
  </si>
  <si>
    <t>Unit</t>
  </si>
  <si>
    <t>Number of Children</t>
  </si>
  <si>
    <t>Number of Primary Schools</t>
  </si>
  <si>
    <t>Number of Upper Primary Schools</t>
  </si>
  <si>
    <t>School Equipment/Furniture  under TLE Grant</t>
  </si>
  <si>
    <t>Residential Hostel</t>
  </si>
  <si>
    <t xml:space="preserve">Number of Children </t>
  </si>
  <si>
    <t xml:space="preserve">Teachers Training </t>
  </si>
  <si>
    <t>Contingent expenditure, like charts, posters, sketct pen, OHP Pens etc under Research Evaluation, Supervision and Monitoring (REMS)</t>
  </si>
  <si>
    <t>(a) Stationers (@Rs.30/-)</t>
  </si>
  <si>
    <t>Office Furniture for SPOs/DPOs</t>
  </si>
  <si>
    <t>Hiring of Vehicles in SPO/DPOs</t>
  </si>
  <si>
    <t xml:space="preserve">Number of Schools </t>
  </si>
  <si>
    <t xml:space="preserve">Number of Centres </t>
  </si>
  <si>
    <t>Number of CRC</t>
  </si>
  <si>
    <t>Number of BRC</t>
  </si>
  <si>
    <t>(a) BRC Contingencies</t>
  </si>
  <si>
    <t xml:space="preserve">(b) Meeting Expenses </t>
  </si>
  <si>
    <t>(a) CRC Contingencies</t>
  </si>
  <si>
    <t xml:space="preserve">Management </t>
  </si>
  <si>
    <t>(a)</t>
  </si>
  <si>
    <t>(b)</t>
  </si>
  <si>
    <t xml:space="preserve">(c) </t>
  </si>
  <si>
    <t xml:space="preserve">(d) </t>
  </si>
  <si>
    <t xml:space="preserve">MIS </t>
  </si>
  <si>
    <t xml:space="preserve">WEB Based MIS Activities </t>
  </si>
  <si>
    <t xml:space="preserve">Number of Blocks </t>
  </si>
  <si>
    <t xml:space="preserve">Media / Community Mobilization </t>
  </si>
  <si>
    <t xml:space="preserve">Advertisement/Publicity/Awareness </t>
  </si>
  <si>
    <t>CRC/BRC/DLO</t>
  </si>
  <si>
    <t xml:space="preserve">Number of Districts </t>
  </si>
  <si>
    <t>Organization of Cultural/ Sports/ Educational Activities</t>
  </si>
  <si>
    <t>SUB-TOTAL:</t>
  </si>
  <si>
    <t>KGBV</t>
  </si>
  <si>
    <t>DLO/SLO</t>
  </si>
  <si>
    <t xml:space="preserve">Capacity Building under DISE including printing of DCF </t>
  </si>
  <si>
    <t>Rate Contract/Limited Tender</t>
  </si>
  <si>
    <t xml:space="preserve">Inclusive Education </t>
  </si>
  <si>
    <t>(a) Equipment/Furniture</t>
  </si>
  <si>
    <t xml:space="preserve">(b) Food/Medicine  </t>
  </si>
  <si>
    <t>(b) Refreshment Charges (@Rs.30/-)</t>
  </si>
  <si>
    <t>Rate Contract/ Limited Tender</t>
  </si>
  <si>
    <t>Office Contingencies/Stationary for DPOs and SPO</t>
  </si>
  <si>
    <t>LEP</t>
  </si>
  <si>
    <t>(c) CCE- Teacher Report Card</t>
  </si>
  <si>
    <t xml:space="preserve">Number of Teacher </t>
  </si>
  <si>
    <t>(b) CCE-Child Report Card/Child Port Folio</t>
  </si>
  <si>
    <t>GRAND TOTAL:</t>
  </si>
  <si>
    <t>1</t>
  </si>
  <si>
    <t>2</t>
  </si>
  <si>
    <t>5</t>
  </si>
  <si>
    <t>1-2</t>
  </si>
  <si>
    <t>3-4</t>
  </si>
  <si>
    <t>1-6</t>
  </si>
  <si>
    <t>6</t>
  </si>
  <si>
    <t>3-5</t>
  </si>
  <si>
    <t>By SLO</t>
  </si>
  <si>
    <t>Name of District : Gaya</t>
  </si>
  <si>
    <t>(c) TLM</t>
  </si>
  <si>
    <t>1/6</t>
  </si>
  <si>
    <t>Name of District : Darbhanga</t>
  </si>
  <si>
    <t>Name of District : Aurangabad</t>
  </si>
  <si>
    <t>Name of District : Banka</t>
  </si>
  <si>
    <t>Name of District : Bhagalpur</t>
  </si>
  <si>
    <t>Name of District : Bhojpur</t>
  </si>
  <si>
    <t>Name of District : East Champaran</t>
  </si>
  <si>
    <t>Name of District : Gopalganj</t>
  </si>
  <si>
    <t>Name of District : Kaimur</t>
  </si>
  <si>
    <t>Name of District : Khagaria</t>
  </si>
  <si>
    <t>Name of District : Lakhisarai</t>
  </si>
  <si>
    <t>Name of District : Madhubani</t>
  </si>
  <si>
    <t>Name of District : Nalanda</t>
  </si>
  <si>
    <t>Name of District : Rohtas</t>
  </si>
  <si>
    <t>Name of District : Saran</t>
  </si>
  <si>
    <t>Name of District : Sheohar</t>
  </si>
  <si>
    <t>Name of District : Sitamarhi</t>
  </si>
  <si>
    <t>Name of District : Supaul</t>
  </si>
  <si>
    <t>Name of District : West Champaran</t>
  </si>
  <si>
    <t>Number of Trainee</t>
  </si>
  <si>
    <t xml:space="preserve">Innovative Activity </t>
  </si>
  <si>
    <t xml:space="preserve">Procurement of Hardware/Software </t>
  </si>
  <si>
    <t>(e)</t>
  </si>
  <si>
    <t>Office Furnishing -SPO</t>
  </si>
  <si>
    <t>SPO</t>
  </si>
  <si>
    <t>(d) CCE - School Report Card</t>
  </si>
  <si>
    <t>(e) Bridge Material (P)</t>
  </si>
  <si>
    <t>(f) Bridge Material (UP)</t>
  </si>
  <si>
    <t>All Girls (Class I - II)</t>
  </si>
  <si>
    <t>SC Boys (Class I, II, VI,VII,VIII)</t>
  </si>
  <si>
    <t>ST Boys  (Class I, II, VI,VII,VIII)</t>
  </si>
  <si>
    <t>BPL Boys  (Class I, II, VI,VII,VIII)</t>
  </si>
  <si>
    <t xml:space="preserve">Special Training  </t>
  </si>
  <si>
    <t xml:space="preserve"> Residential Course - 9 Months (Continuing)</t>
  </si>
  <si>
    <t xml:space="preserve"> Residential Course - 6 Months (Continuing)</t>
  </si>
  <si>
    <t>Residential Course - 6 Months (Fresh)</t>
  </si>
  <si>
    <t xml:space="preserve"> Residential Course - 12 Months (Fresh)</t>
  </si>
  <si>
    <t xml:space="preserve"> Residential Course - 12 Months (Continuing)</t>
  </si>
  <si>
    <t xml:space="preserve"> Non Residential Course - 12 Months (Fresh)</t>
  </si>
  <si>
    <t xml:space="preserve"> Non Residential Course - 9 Months (Fresh)</t>
  </si>
  <si>
    <t>Non Residential Course - 6 Months (Fresh)</t>
  </si>
  <si>
    <t xml:space="preserve"> Non Residential Course - 12 Months (Continuing)</t>
  </si>
  <si>
    <t xml:space="preserve"> Non Residential Course - 6 Months (Continuing)</t>
  </si>
  <si>
    <t xml:space="preserve"> Non Residential Course - 9 Months (Continuing)</t>
  </si>
  <si>
    <r>
      <t xml:space="preserve"> Residential Course - 9 Months </t>
    </r>
    <r>
      <rPr>
        <b/>
        <sz val="10"/>
        <rFont val="Times New Roman"/>
        <family val="1"/>
      </rPr>
      <t>(Fresh)</t>
    </r>
  </si>
  <si>
    <t>Total (Special Training)</t>
  </si>
  <si>
    <t>Name of District : ARARIA</t>
  </si>
  <si>
    <t>(a) Text books (Primary)</t>
  </si>
  <si>
    <t>(b) Text books (Upper Primary)</t>
  </si>
  <si>
    <t xml:space="preserve">(C) Braille Books for Disabled Children </t>
  </si>
  <si>
    <t xml:space="preserve">(d) Development/Printing of Training Module </t>
  </si>
  <si>
    <t xml:space="preserve"> Total (Fresh)</t>
  </si>
  <si>
    <t xml:space="preserve"> Total (Continuing)</t>
  </si>
  <si>
    <t>Total (Fresh)</t>
  </si>
  <si>
    <t>Total (Continuing)</t>
  </si>
  <si>
    <t>TOTAL</t>
  </si>
  <si>
    <t>Sub Total (Text Book)</t>
  </si>
  <si>
    <t>Name of District : Arwal</t>
  </si>
  <si>
    <t>Name of District : Begusarai</t>
  </si>
  <si>
    <t>Name of District : Buxar</t>
  </si>
  <si>
    <t>Name of District : Jamui</t>
  </si>
  <si>
    <t>Name of District : Jehanabad</t>
  </si>
  <si>
    <t>Name of District : Katihar</t>
  </si>
  <si>
    <t>Name of District : Kishanganj</t>
  </si>
  <si>
    <t>Name of District : Madhepura</t>
  </si>
  <si>
    <t>Name of District : Munger</t>
  </si>
  <si>
    <t>Name of District : Muzafferpur</t>
  </si>
  <si>
    <t>Name of District : Nawada</t>
  </si>
  <si>
    <t>Name of District : Patna ( R)</t>
  </si>
  <si>
    <t>Name of District : Patna ( U)</t>
  </si>
  <si>
    <t>Name of District : Purnia</t>
  </si>
  <si>
    <t>Name of District : Saharsha</t>
  </si>
  <si>
    <t>Name of District : Samastipur</t>
  </si>
  <si>
    <t>Name of District : Sheikhpura</t>
  </si>
  <si>
    <t>Name of District : Siwan</t>
  </si>
  <si>
    <t>Name of District : Vaishali</t>
  </si>
  <si>
    <t>Name of District : State Component</t>
  </si>
  <si>
    <t xml:space="preserve"> Residential Course - 3&amp;6 Months (Continuing)</t>
  </si>
  <si>
    <t xml:space="preserve"> Residential Course -3&amp; 6 Months (Continuing)</t>
  </si>
  <si>
    <t>Office Furnishing &amp; Alteration  -SPO</t>
  </si>
  <si>
    <t>Non Residential Course -3&amp; 6 Months (Fresh)</t>
  </si>
  <si>
    <t>Non Residential Course - 3&amp;6 Months (Fresh)</t>
  </si>
  <si>
    <t xml:space="preserve">Please refer district procurement sheet </t>
  </si>
  <si>
    <t xml:space="preserve">Please refer district &amp; SPO procurement sheet </t>
  </si>
  <si>
    <t>STATE TOTAL  :All District &amp; SPO</t>
  </si>
  <si>
    <t>Office Contingencies/ Stationary for DPOs and SPO</t>
  </si>
  <si>
    <t>Class I &amp; II</t>
  </si>
  <si>
    <t>Braille Books  I &amp; II</t>
  </si>
  <si>
    <t>Large Print Books I &amp; II</t>
  </si>
  <si>
    <t>Class III to V</t>
  </si>
  <si>
    <t>Braille Books  III to V</t>
  </si>
  <si>
    <t>Large Print Books III to V</t>
  </si>
  <si>
    <t>Class VI to VIII</t>
  </si>
  <si>
    <t>Braille Books VI &amp; VIII</t>
  </si>
  <si>
    <t>Large Print Books VI to VIII</t>
  </si>
  <si>
    <t xml:space="preserve">(a) Maintenance including POL  &amp;  (b) Procurement of Hardware under CAL       </t>
  </si>
  <si>
    <t>Procurement Schedule for Goods under SSA AND KGBV for the year 2016-17</t>
  </si>
  <si>
    <t>Ofice Equipment including computers and its Software &amp;  accessories for SPOs</t>
  </si>
  <si>
    <t>Advertisement/Publicity/Awareness / Printing of BEP Ahwan Patrika</t>
  </si>
  <si>
    <t>Revision and Printing of Modules/ Other Subject of UP Classes</t>
  </si>
  <si>
    <t xml:space="preserve">(d) Development/Printing of  Text Book &amp;Training Module </t>
  </si>
  <si>
    <t>Procurement Action 2016-17</t>
  </si>
  <si>
    <t>(a) Printing of Supplementary Material  for School/ Section (Class - I to VIII)</t>
  </si>
  <si>
    <t>Computerization of Child Record / Tracking of Childern</t>
  </si>
  <si>
    <t xml:space="preserve">Number of Child 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</si>
</sst>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\$* #,##0_-;&quot;-$&quot;* #,##0_-;_-\$* \-_-;_-@_-"/>
    <numFmt numFmtId="168" formatCode="\\#,##0.00;[Red]&quot;\-&quot;#,##0.00"/>
    <numFmt numFmtId="169" formatCode="_ &quot;रु&quot;\ * #,##0.00_ ;_ &quot;रु&quot;\ * \-#,##0.00_ ;_ &quot;रु&quot;\ * &quot;-&quot;??_ ;_ @_ "/>
    <numFmt numFmtId="170" formatCode="&quot;$&quot;#,##0.00;[Red]\-&quot;$&quot;#,##0.00"/>
    <numFmt numFmtId="171" formatCode="_-* #,##0.00\ &quot;€&quot;_-;\-* #,##0.00\ &quot;€&quot;_-;_-* &quot;-&quot;??\ &quot;€&quot;_-;_-@_-"/>
    <numFmt numFmtId="172" formatCode="_-* #,##0\ _F_-;\-* #,##0\ _F_-;_-* &quot;-&quot;\ _F_-;_-@_-"/>
    <numFmt numFmtId="173" formatCode="_-* #,##0.00\ _F_-;\-* #,##0.00\ _F_-;_-* &quot;-&quot;??\ _F_-;_-@_-"/>
    <numFmt numFmtId="174" formatCode="#,##0.00000000;[Red]\-#,##0.00000000"/>
    <numFmt numFmtId="175" formatCode="mm/dd/yy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\&quot;#,##0.00;[Red]&quot;\&quot;\-#,##0.00"/>
    <numFmt numFmtId="181" formatCode="&quot;\&quot;#,##0;[Red]&quot;\&quot;\-#,##0"/>
    <numFmt numFmtId="182" formatCode="_ * #,##0.000_ ;_ * \-#,##0.000_ ;_ * &quot;-&quot;??_ ;_ @_ "/>
    <numFmt numFmtId="183" formatCode="0.000"/>
    <numFmt numFmtId="184" formatCode="0.00_ ;\-0.00\ "/>
    <numFmt numFmtId="185" formatCode="_ * #,##0_ ;_ * \-#,##0_ ;_ * &quot;-&quot;??_ ;_ @_ "/>
  </numFmts>
  <fonts count="7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0">
    <xf numFmtId="0" fontId="0" fillId="0" borderId="0"/>
    <xf numFmtId="0" fontId="13" fillId="0" borderId="0"/>
    <xf numFmtId="167" fontId="13" fillId="0" borderId="0"/>
    <xf numFmtId="168" fontId="13" fillId="0" borderId="0"/>
    <xf numFmtId="10" fontId="13" fillId="0" borderId="0"/>
    <xf numFmtId="0" fontId="14" fillId="0" borderId="0"/>
    <xf numFmtId="0" fontId="15" fillId="0" borderId="0"/>
    <xf numFmtId="0" fontId="16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0" borderId="0"/>
    <xf numFmtId="0" fontId="1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3" fontId="20" fillId="0" borderId="0"/>
    <xf numFmtId="0" fontId="21" fillId="0" borderId="0" applyNumberFormat="0" applyFill="0" applyBorder="0" applyAlignment="0" applyProtection="0"/>
    <xf numFmtId="164" fontId="22" fillId="0" borderId="23" applyAlignment="0" applyProtection="0"/>
    <xf numFmtId="0" fontId="18" fillId="0" borderId="0"/>
    <xf numFmtId="0" fontId="23" fillId="0" borderId="0"/>
    <xf numFmtId="0" fontId="18" fillId="0" borderId="0"/>
    <xf numFmtId="0" fontId="24" fillId="0" borderId="0" applyFill="0" applyBorder="0" applyAlignment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5" fillId="11" borderId="28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0" fontId="26" fillId="19" borderId="29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0" borderId="0" applyNumberFormat="0" applyAlignment="0">
      <alignment horizontal="left"/>
    </xf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8" fillId="0" borderId="0" applyNumberFormat="0" applyAlignment="0">
      <alignment horizontal="left"/>
    </xf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38" fontId="31" fillId="20" borderId="0" applyNumberFormat="0" applyBorder="0" applyAlignment="0" applyProtection="0"/>
    <xf numFmtId="0" fontId="32" fillId="21" borderId="0"/>
    <xf numFmtId="0" fontId="33" fillId="0" borderId="30" applyNumberFormat="0" applyAlignment="0" applyProtection="0">
      <alignment horizontal="left" vertical="center"/>
    </xf>
    <xf numFmtId="0" fontId="33" fillId="0" borderId="14">
      <alignment horizontal="left" vertical="center"/>
    </xf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0" fontId="31" fillId="22" borderId="1" applyNumberFormat="0" applyBorder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8" fillId="9" borderId="28" applyNumberFormat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40" fillId="0" borderId="0">
      <alignment horizontal="justify" vertical="top" wrapText="1"/>
    </xf>
    <xf numFmtId="0" fontId="40" fillId="0" borderId="0">
      <alignment horizontal="justify" vertical="justify" wrapText="1"/>
    </xf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37" fontId="42" fillId="0" borderId="0"/>
    <xf numFmtId="0" fontId="43" fillId="0" borderId="0"/>
    <xf numFmtId="0" fontId="24" fillId="0" borderId="0"/>
    <xf numFmtId="174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0" fontId="45" fillId="11" borderId="36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46" fillId="0" borderId="0"/>
    <xf numFmtId="175" fontId="47" fillId="0" borderId="0" applyNumberFormat="0" applyFill="0" applyBorder="0" applyAlignment="0" applyProtection="0">
      <alignment horizontal="left"/>
    </xf>
    <xf numFmtId="40" fontId="48" fillId="0" borderId="0" applyBorder="0">
      <alignment horizontal="righ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52" fillId="0" borderId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54" fillId="0" borderId="0"/>
    <xf numFmtId="43" fontId="55" fillId="0" borderId="0" applyFont="0" applyFill="0" applyBorder="0" applyAlignment="0" applyProtection="0"/>
    <xf numFmtId="0" fontId="13" fillId="0" borderId="0"/>
  </cellStyleXfs>
  <cellXfs count="396">
    <xf numFmtId="0" fontId="0" fillId="0" borderId="0" xfId="0"/>
    <xf numFmtId="43" fontId="0" fillId="2" borderId="1" xfId="1468" applyFont="1" applyFill="1" applyBorder="1" applyAlignment="1">
      <alignment horizontal="right" vertical="center" wrapText="1"/>
    </xf>
    <xf numFmtId="43" fontId="3" fillId="2" borderId="1" xfId="1468" applyFont="1" applyFill="1" applyBorder="1" applyAlignment="1">
      <alignment horizontal="right" vertical="center" wrapText="1"/>
    </xf>
    <xf numFmtId="43" fontId="3" fillId="2" borderId="1" xfId="1468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3" fontId="0" fillId="2" borderId="0" xfId="1468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0" fillId="2" borderId="0" xfId="0" applyNumberFormat="1" applyFill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43" fontId="0" fillId="2" borderId="1" xfId="1468" applyNumberFormat="1" applyFont="1" applyFill="1" applyBorder="1" applyAlignment="1">
      <alignment horizontal="right" vertical="center" wrapText="1"/>
    </xf>
    <xf numFmtId="16" fontId="3" fillId="2" borderId="1" xfId="0" quotePrefix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3" fontId="55" fillId="2" borderId="1" xfId="1468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0" fillId="2" borderId="21" xfId="0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0" fillId="2" borderId="10" xfId="0" applyNumberFormat="1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" xfId="0" quotePrefix="1" applyNumberFormat="1" applyFill="1" applyBorder="1" applyAlignment="1">
      <alignment horizontal="center" vertical="center" wrapText="1"/>
    </xf>
    <xf numFmtId="43" fontId="0" fillId="2" borderId="1" xfId="1468" applyFont="1" applyFill="1" applyBorder="1" applyAlignment="1">
      <alignment vertical="center" wrapText="1"/>
    </xf>
    <xf numFmtId="43" fontId="10" fillId="2" borderId="1" xfId="1468" applyFont="1" applyFill="1" applyBorder="1"/>
    <xf numFmtId="0" fontId="0" fillId="2" borderId="1" xfId="0" applyFont="1" applyFill="1" applyBorder="1" applyAlignment="1">
      <alignment vertical="center" wrapText="1"/>
    </xf>
    <xf numFmtId="49" fontId="0" fillId="2" borderId="15" xfId="0" applyNumberForma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8" fillId="2" borderId="1" xfId="1468" applyNumberFormat="1" applyFont="1" applyFill="1" applyBorder="1" applyAlignment="1">
      <alignment horizontal="center" vertical="center" wrapText="1"/>
    </xf>
    <xf numFmtId="43" fontId="8" fillId="2" borderId="1" xfId="1468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3" fontId="0" fillId="2" borderId="0" xfId="1468" applyFont="1" applyFill="1" applyAlignment="1">
      <alignment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3" fontId="3" fillId="2" borderId="1" xfId="146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3" borderId="1" xfId="0" applyFill="1" applyBorder="1" applyAlignment="1">
      <alignment vertical="center" wrapText="1"/>
    </xf>
    <xf numFmtId="1" fontId="0" fillId="23" borderId="1" xfId="0" applyNumberFormat="1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 wrapText="1"/>
    </xf>
    <xf numFmtId="43" fontId="0" fillId="23" borderId="1" xfId="1468" applyFont="1" applyFill="1" applyBorder="1" applyAlignment="1">
      <alignment horizontal="right" vertical="center" wrapText="1"/>
    </xf>
    <xf numFmtId="49" fontId="0" fillId="23" borderId="1" xfId="0" applyNumberFormat="1" applyFill="1" applyBorder="1" applyAlignment="1">
      <alignment horizontal="center" vertical="center" wrapText="1"/>
    </xf>
    <xf numFmtId="1" fontId="0" fillId="23" borderId="1" xfId="0" applyNumberFormat="1" applyFont="1" applyFill="1" applyBorder="1" applyAlignment="1">
      <alignment horizontal="center" vertical="center" wrapText="1"/>
    </xf>
    <xf numFmtId="43" fontId="55" fillId="23" borderId="1" xfId="1468" applyFont="1" applyFill="1" applyBorder="1" applyAlignment="1">
      <alignment horizontal="center" vertical="center" wrapText="1"/>
    </xf>
    <xf numFmtId="43" fontId="55" fillId="23" borderId="1" xfId="1468" applyFont="1" applyFill="1" applyBorder="1" applyAlignment="1">
      <alignment vertical="center" wrapText="1"/>
    </xf>
    <xf numFmtId="1" fontId="3" fillId="23" borderId="1" xfId="1468" applyNumberFormat="1" applyFont="1" applyFill="1" applyBorder="1" applyAlignment="1">
      <alignment horizontal="center" vertical="center" wrapText="1"/>
    </xf>
    <xf numFmtId="43" fontId="3" fillId="23" borderId="1" xfId="1468" applyFont="1" applyFill="1" applyBorder="1" applyAlignment="1">
      <alignment vertical="center" wrapText="1"/>
    </xf>
    <xf numFmtId="0" fontId="10" fillId="23" borderId="1" xfId="1468" applyNumberFormat="1" applyFont="1" applyFill="1" applyBorder="1" applyAlignment="1">
      <alignment horizontal="center" vertical="center"/>
    </xf>
    <xf numFmtId="43" fontId="10" fillId="23" borderId="1" xfId="1468" applyFont="1" applyFill="1" applyBorder="1" applyAlignment="1">
      <alignment vertical="center"/>
    </xf>
    <xf numFmtId="43" fontId="57" fillId="23" borderId="1" xfId="1468" applyFont="1" applyFill="1" applyBorder="1" applyAlignment="1">
      <alignment vertical="center"/>
    </xf>
    <xf numFmtId="0" fontId="0" fillId="23" borderId="1" xfId="0" applyFont="1" applyFill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left" vertical="center" wrapText="1"/>
    </xf>
    <xf numFmtId="1" fontId="0" fillId="23" borderId="9" xfId="0" applyNumberFormat="1" applyFont="1" applyFill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center" wrapText="1"/>
    </xf>
    <xf numFmtId="1" fontId="3" fillId="23" borderId="1" xfId="0" applyNumberFormat="1" applyFont="1" applyFill="1" applyBorder="1" applyAlignment="1">
      <alignment horizontal="center" vertical="center" wrapText="1"/>
    </xf>
    <xf numFmtId="43" fontId="3" fillId="23" borderId="1" xfId="1468" applyFont="1" applyFill="1" applyBorder="1" applyAlignment="1">
      <alignment horizontal="right" vertical="center" wrapText="1"/>
    </xf>
    <xf numFmtId="43" fontId="55" fillId="23" borderId="1" xfId="1468" applyFont="1" applyFill="1" applyBorder="1" applyAlignment="1">
      <alignment horizontal="right" vertical="center" wrapText="1"/>
    </xf>
    <xf numFmtId="0" fontId="12" fillId="23" borderId="1" xfId="0" applyFont="1" applyFill="1" applyBorder="1" applyAlignment="1">
      <alignment horizontal="left" vertical="center" wrapText="1"/>
    </xf>
    <xf numFmtId="0" fontId="3" fillId="23" borderId="1" xfId="0" applyFont="1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 wrapText="1"/>
    </xf>
    <xf numFmtId="0" fontId="0" fillId="23" borderId="1" xfId="0" applyFont="1" applyFill="1" applyBorder="1" applyAlignment="1">
      <alignment horizontal="center" vertical="center" wrapText="1"/>
    </xf>
    <xf numFmtId="43" fontId="70" fillId="23" borderId="1" xfId="1468" applyFont="1" applyFill="1" applyBorder="1" applyAlignment="1">
      <alignment vertical="center" wrapText="1"/>
    </xf>
    <xf numFmtId="0" fontId="0" fillId="23" borderId="1" xfId="0" applyFill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center" wrapText="1"/>
    </xf>
    <xf numFmtId="43" fontId="0" fillId="23" borderId="1" xfId="1468" applyFont="1" applyFill="1" applyBorder="1" applyAlignment="1">
      <alignment vertical="center" wrapText="1"/>
    </xf>
    <xf numFmtId="0" fontId="0" fillId="23" borderId="1" xfId="0" applyFont="1" applyFill="1" applyBorder="1" applyAlignment="1">
      <alignment horizontal="left" vertical="center" wrapText="1"/>
    </xf>
    <xf numFmtId="43" fontId="0" fillId="23" borderId="1" xfId="1468" applyNumberFormat="1" applyFont="1" applyFill="1" applyBorder="1" applyAlignment="1">
      <alignment horizontal="right" vertical="center" wrapText="1"/>
    </xf>
    <xf numFmtId="16" fontId="3" fillId="23" borderId="1" xfId="0" quotePrefix="1" applyNumberFormat="1" applyFont="1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 wrapText="1"/>
    </xf>
    <xf numFmtId="0" fontId="0" fillId="24" borderId="1" xfId="0" applyFill="1" applyBorder="1" applyAlignment="1">
      <alignment vertical="center" wrapText="1"/>
    </xf>
    <xf numFmtId="1" fontId="0" fillId="24" borderId="1" xfId="0" applyNumberFormat="1" applyFill="1" applyBorder="1" applyAlignment="1">
      <alignment horizontal="center" vertical="center" wrapText="1"/>
    </xf>
    <xf numFmtId="49" fontId="0" fillId="24" borderId="1" xfId="0" applyNumberFormat="1" applyFill="1" applyBorder="1" applyAlignment="1">
      <alignment horizontal="center" vertical="center" wrapText="1"/>
    </xf>
    <xf numFmtId="0" fontId="0" fillId="24" borderId="1" xfId="0" applyFont="1" applyFill="1" applyBorder="1" applyAlignment="1">
      <alignment vertical="center" wrapText="1"/>
    </xf>
    <xf numFmtId="43" fontId="0" fillId="24" borderId="1" xfId="1468" applyFont="1" applyFill="1" applyBorder="1" applyAlignment="1">
      <alignment horizontal="right" vertical="center" wrapText="1"/>
    </xf>
    <xf numFmtId="43" fontId="63" fillId="24" borderId="0" xfId="1468" applyFont="1" applyFill="1" applyAlignment="1">
      <alignment vertical="center"/>
    </xf>
    <xf numFmtId="43" fontId="0" fillId="24" borderId="1" xfId="1468" applyFont="1" applyFill="1" applyBorder="1" applyAlignment="1">
      <alignment vertical="center" wrapText="1"/>
    </xf>
    <xf numFmtId="43" fontId="3" fillId="24" borderId="1" xfId="1468" applyFont="1" applyFill="1" applyBorder="1" applyAlignment="1">
      <alignment vertical="center" wrapText="1"/>
    </xf>
    <xf numFmtId="43" fontId="55" fillId="24" borderId="1" xfId="1468" applyFont="1" applyFill="1" applyBorder="1" applyAlignment="1">
      <alignment vertical="center" wrapText="1"/>
    </xf>
    <xf numFmtId="43" fontId="63" fillId="24" borderId="1" xfId="1468" applyFont="1" applyFill="1" applyBorder="1" applyAlignment="1">
      <alignment vertical="center"/>
    </xf>
    <xf numFmtId="43" fontId="63" fillId="24" borderId="1" xfId="1468" applyFont="1" applyFill="1" applyBorder="1"/>
    <xf numFmtId="0" fontId="0" fillId="24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 wrapText="1"/>
    </xf>
    <xf numFmtId="0" fontId="0" fillId="24" borderId="1" xfId="0" applyFill="1" applyBorder="1" applyAlignment="1">
      <alignment horizontal="left" vertical="center" wrapText="1"/>
    </xf>
    <xf numFmtId="1" fontId="3" fillId="24" borderId="1" xfId="0" applyNumberFormat="1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 wrapText="1"/>
    </xf>
    <xf numFmtId="0" fontId="0" fillId="24" borderId="1" xfId="0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40" xfId="0" applyNumberFormat="1" applyFont="1" applyFill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3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23" borderId="9" xfId="0" applyFont="1" applyFill="1" applyBorder="1" applyAlignment="1">
      <alignment horizontal="center" vertical="center" wrapText="1"/>
    </xf>
    <xf numFmtId="0" fontId="3" fillId="23" borderId="4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43" fontId="3" fillId="2" borderId="1" xfId="1468" applyFont="1" applyFill="1" applyBorder="1" applyAlignment="1">
      <alignment horizontal="center" vertical="center" wrapText="1"/>
    </xf>
    <xf numFmtId="0" fontId="58" fillId="23" borderId="9" xfId="0" applyFont="1" applyFill="1" applyBorder="1" applyAlignment="1">
      <alignment horizontal="center" vertical="center" wrapText="1"/>
    </xf>
    <xf numFmtId="0" fontId="58" fillId="23" borderId="40" xfId="0" applyFont="1" applyFill="1" applyBorder="1" applyAlignment="1">
      <alignment horizontal="center" vertical="center" wrapText="1"/>
    </xf>
    <xf numFmtId="0" fontId="58" fillId="23" borderId="21" xfId="0" applyFont="1" applyFill="1" applyBorder="1" applyAlignment="1">
      <alignment horizontal="center" vertical="center" wrapText="1"/>
    </xf>
    <xf numFmtId="49" fontId="0" fillId="2" borderId="22" xfId="0" applyNumberFormat="1" applyFill="1" applyBorder="1" applyAlignment="1">
      <alignment horizontal="center" vertical="center" wrapText="1"/>
    </xf>
    <xf numFmtId="49" fontId="0" fillId="2" borderId="23" xfId="0" applyNumberFormat="1" applyFill="1" applyBorder="1" applyAlignment="1">
      <alignment horizontal="center" vertical="center" wrapText="1"/>
    </xf>
    <xf numFmtId="49" fontId="0" fillId="2" borderId="26" xfId="0" applyNumberFormat="1" applyFill="1" applyBorder="1" applyAlignment="1">
      <alignment horizontal="center" vertical="center" wrapText="1"/>
    </xf>
    <xf numFmtId="49" fontId="0" fillId="2" borderId="24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25" xfId="0" applyNumberFormat="1" applyFill="1" applyBorder="1" applyAlignment="1">
      <alignment horizontal="center" vertical="center" wrapText="1"/>
    </xf>
    <xf numFmtId="49" fontId="0" fillId="2" borderId="38" xfId="0" applyNumberForma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39" xfId="0" applyNumberForma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1468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46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3" fontId="3" fillId="0" borderId="1" xfId="146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3" fontId="0" fillId="0" borderId="1" xfId="1468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3" fontId="3" fillId="0" borderId="1" xfId="1468" applyFon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3" fontId="7" fillId="0" borderId="1" xfId="1468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16" fontId="3" fillId="0" borderId="22" xfId="0" applyNumberFormat="1" applyFont="1" applyFill="1" applyBorder="1" applyAlignment="1">
      <alignment horizontal="center" vertical="center" wrapText="1"/>
    </xf>
    <xf numFmtId="16" fontId="3" fillId="0" borderId="23" xfId="0" quotePrefix="1" applyNumberFormat="1" applyFont="1" applyFill="1" applyBorder="1" applyAlignment="1">
      <alignment horizontal="center" vertical="center" wrapText="1"/>
    </xf>
    <xf numFmtId="16" fontId="3" fillId="0" borderId="26" xfId="0" quotePrefix="1" applyNumberFormat="1" applyFont="1" applyFill="1" applyBorder="1" applyAlignment="1">
      <alignment horizontal="center" vertical="center" wrapText="1"/>
    </xf>
    <xf numFmtId="16" fontId="3" fillId="0" borderId="38" xfId="0" quotePrefix="1" applyNumberFormat="1" applyFont="1" applyFill="1" applyBorder="1" applyAlignment="1">
      <alignment horizontal="center" vertical="center" wrapText="1"/>
    </xf>
    <xf numFmtId="16" fontId="3" fillId="0" borderId="27" xfId="0" quotePrefix="1" applyNumberFormat="1" applyFont="1" applyFill="1" applyBorder="1" applyAlignment="1">
      <alignment horizontal="center" vertical="center" wrapText="1"/>
    </xf>
    <xf numFmtId="16" fontId="3" fillId="0" borderId="39" xfId="0" quotePrefix="1" applyNumberFormat="1" applyFont="1" applyFill="1" applyBorder="1" applyAlignment="1">
      <alignment horizontal="center" vertical="center" wrapText="1"/>
    </xf>
    <xf numFmtId="43" fontId="6" fillId="0" borderId="1" xfId="1468" applyFont="1" applyFill="1" applyBorder="1" applyAlignment="1">
      <alignment horizontal="right" vertical="center" wrapText="1"/>
    </xf>
    <xf numFmtId="0" fontId="0" fillId="0" borderId="9" xfId="0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" xfId="1468" applyNumberFormat="1" applyFont="1" applyFill="1" applyBorder="1" applyAlignment="1">
      <alignment horizontal="center" vertical="center" wrapText="1"/>
    </xf>
    <xf numFmtId="43" fontId="3" fillId="0" borderId="1" xfId="1468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1468" applyNumberFormat="1" applyFont="1" applyFill="1" applyBorder="1" applyAlignment="1">
      <alignment horizontal="center" vertical="center"/>
    </xf>
    <xf numFmtId="43" fontId="10" fillId="0" borderId="1" xfId="1468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3" fontId="0" fillId="0" borderId="1" xfId="1468" applyFont="1" applyFill="1" applyBorder="1" applyAlignment="1">
      <alignment vertical="center" wrapText="1"/>
    </xf>
    <xf numFmtId="49" fontId="0" fillId="0" borderId="23" xfId="0" quotePrefix="1" applyNumberFormat="1" applyFill="1" applyBorder="1" applyAlignment="1">
      <alignment horizontal="center" vertical="center" wrapText="1"/>
    </xf>
    <xf numFmtId="49" fontId="0" fillId="0" borderId="26" xfId="0" quotePrefix="1" applyNumberFormat="1" applyFill="1" applyBorder="1" applyAlignment="1">
      <alignment horizontal="center" vertical="center" wrapText="1"/>
    </xf>
    <xf numFmtId="49" fontId="0" fillId="0" borderId="38" xfId="0" quotePrefix="1" applyNumberFormat="1" applyFill="1" applyBorder="1" applyAlignment="1">
      <alignment horizontal="center" vertical="center" wrapText="1"/>
    </xf>
    <xf numFmtId="49" fontId="0" fillId="0" borderId="27" xfId="0" quotePrefix="1" applyNumberFormat="1" applyFill="1" applyBorder="1" applyAlignment="1">
      <alignment horizontal="center" vertical="center" wrapText="1"/>
    </xf>
    <xf numFmtId="49" fontId="0" fillId="0" borderId="39" xfId="0" quotePrefix="1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left" vertical="center" wrapText="1"/>
    </xf>
    <xf numFmtId="184" fontId="0" fillId="0" borderId="1" xfId="1468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468" applyNumberFormat="1" applyFont="1" applyFill="1" applyBorder="1" applyAlignment="1">
      <alignment horizontal="center" vertical="center" wrapText="1"/>
    </xf>
    <xf numFmtId="2" fontId="8" fillId="0" borderId="1" xfId="1468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3" fontId="0" fillId="0" borderId="0" xfId="1468" applyFont="1" applyFill="1" applyAlignment="1">
      <alignment vertical="center" wrapText="1"/>
    </xf>
    <xf numFmtId="43" fontId="0" fillId="0" borderId="1" xfId="1468" applyNumberFormat="1" applyFont="1" applyFill="1" applyBorder="1" applyAlignment="1">
      <alignment horizontal="right" vertical="center" wrapText="1"/>
    </xf>
    <xf numFmtId="43" fontId="55" fillId="0" borderId="1" xfId="1468" applyFont="1" applyFill="1" applyBorder="1" applyAlignment="1">
      <alignment horizontal="right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43" fontId="55" fillId="0" borderId="1" xfId="1468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vertical="center" wrapText="1"/>
    </xf>
    <xf numFmtId="49" fontId="0" fillId="0" borderId="23" xfId="0" applyNumberForma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43" fontId="55" fillId="0" borderId="1" xfId="1468" applyFont="1" applyFill="1" applyBorder="1" applyAlignment="1">
      <alignment vertical="center" wrapText="1"/>
    </xf>
    <xf numFmtId="49" fontId="0" fillId="0" borderId="24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8" xfId="0" applyNumberFormat="1" applyFill="1" applyBorder="1" applyAlignment="1">
      <alignment vertical="center" wrapText="1"/>
    </xf>
    <xf numFmtId="49" fontId="0" fillId="0" borderId="27" xfId="0" applyNumberFormat="1" applyFill="1" applyBorder="1" applyAlignment="1">
      <alignment vertical="center" wrapText="1"/>
    </xf>
    <xf numFmtId="49" fontId="0" fillId="0" borderId="39" xfId="0" applyNumberFormat="1" applyFill="1" applyBorder="1" applyAlignment="1">
      <alignment vertical="center" wrapText="1"/>
    </xf>
    <xf numFmtId="0" fontId="3" fillId="0" borderId="1" xfId="1468" applyNumberFormat="1" applyFont="1" applyFill="1" applyBorder="1" applyAlignment="1">
      <alignment horizontal="center" vertical="center" wrapText="1"/>
    </xf>
    <xf numFmtId="43" fontId="57" fillId="0" borderId="1" xfId="1468" applyFont="1" applyFill="1" applyBorder="1" applyAlignment="1">
      <alignment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3" fontId="66" fillId="0" borderId="0" xfId="1468" applyFont="1" applyFill="1" applyAlignment="1">
      <alignment vertical="center"/>
    </xf>
    <xf numFmtId="43" fontId="66" fillId="0" borderId="1" xfId="1468" applyFont="1" applyFill="1" applyBorder="1" applyAlignment="1">
      <alignment vertical="center"/>
    </xf>
    <xf numFmtId="43" fontId="66" fillId="0" borderId="1" xfId="1468" applyFont="1" applyFill="1" applyBorder="1"/>
    <xf numFmtId="43" fontId="64" fillId="0" borderId="1" xfId="1468" applyFont="1" applyFill="1" applyBorder="1" applyAlignment="1">
      <alignment vertical="center"/>
    </xf>
    <xf numFmtId="43" fontId="8" fillId="0" borderId="1" xfId="1468" applyNumberFormat="1" applyFont="1" applyFill="1" applyBorder="1" applyAlignment="1">
      <alignment horizontal="center" vertical="center" wrapText="1"/>
    </xf>
    <xf numFmtId="43" fontId="70" fillId="0" borderId="0" xfId="1468" applyFont="1" applyFill="1" applyBorder="1" applyAlignment="1">
      <alignment vertical="center" wrapText="1"/>
    </xf>
    <xf numFmtId="43" fontId="69" fillId="0" borderId="1" xfId="1468" applyFont="1" applyFill="1" applyBorder="1" applyAlignment="1">
      <alignment horizontal="center" vertical="center" wrapText="1"/>
    </xf>
    <xf numFmtId="43" fontId="69" fillId="0" borderId="1" xfId="1468" applyFont="1" applyFill="1" applyBorder="1" applyAlignment="1">
      <alignment horizontal="center" vertical="center" wrapText="1"/>
    </xf>
    <xf numFmtId="43" fontId="70" fillId="0" borderId="1" xfId="1468" applyFont="1" applyFill="1" applyBorder="1" applyAlignment="1">
      <alignment horizontal="right" vertical="center" wrapText="1"/>
    </xf>
    <xf numFmtId="43" fontId="69" fillId="0" borderId="1" xfId="1468" applyFont="1" applyFill="1" applyBorder="1" applyAlignment="1">
      <alignment horizontal="right" vertical="center" wrapText="1"/>
    </xf>
    <xf numFmtId="43" fontId="70" fillId="0" borderId="1" xfId="1468" applyNumberFormat="1" applyFont="1" applyFill="1" applyBorder="1" applyAlignment="1">
      <alignment horizontal="right" vertical="center" wrapText="1"/>
    </xf>
    <xf numFmtId="43" fontId="69" fillId="0" borderId="1" xfId="1468" applyFont="1" applyFill="1" applyBorder="1" applyAlignment="1">
      <alignment vertical="center" wrapText="1"/>
    </xf>
    <xf numFmtId="2" fontId="69" fillId="0" borderId="1" xfId="0" applyNumberFormat="1" applyFont="1" applyFill="1" applyBorder="1" applyAlignment="1">
      <alignment horizontal="right" vertical="center" wrapText="1"/>
    </xf>
    <xf numFmtId="43" fontId="70" fillId="0" borderId="1" xfId="1468" applyFont="1" applyFill="1" applyBorder="1" applyAlignment="1">
      <alignment horizontal="center" vertical="center" wrapText="1"/>
    </xf>
    <xf numFmtId="43" fontId="70" fillId="0" borderId="1" xfId="1468" applyFont="1" applyFill="1" applyBorder="1" applyAlignment="1">
      <alignment vertical="center" wrapText="1"/>
    </xf>
    <xf numFmtId="1" fontId="12" fillId="0" borderId="1" xfId="1469" applyNumberFormat="1" applyFont="1" applyFill="1" applyBorder="1" applyAlignment="1">
      <alignment horizontal="center" vertical="center" wrapText="1"/>
    </xf>
    <xf numFmtId="43" fontId="70" fillId="0" borderId="1" xfId="1468" applyFont="1" applyFill="1" applyBorder="1" applyAlignment="1">
      <alignment vertical="center"/>
    </xf>
    <xf numFmtId="43" fontId="69" fillId="0" borderId="1" xfId="1468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 wrapText="1"/>
    </xf>
    <xf numFmtId="43" fontId="69" fillId="0" borderId="0" xfId="1468" applyFont="1" applyFill="1" applyAlignment="1">
      <alignment vertical="center"/>
    </xf>
    <xf numFmtId="43" fontId="69" fillId="0" borderId="1" xfId="1468" applyFont="1" applyFill="1" applyBorder="1"/>
    <xf numFmtId="49" fontId="0" fillId="0" borderId="15" xfId="0" applyNumberFormat="1" applyFill="1" applyBorder="1" applyAlignment="1">
      <alignment vertical="center" wrapText="1"/>
    </xf>
    <xf numFmtId="43" fontId="69" fillId="0" borderId="1" xfId="1468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43" fontId="70" fillId="0" borderId="0" xfId="1468" applyFont="1" applyFill="1" applyAlignment="1">
      <alignment vertical="center" wrapText="1"/>
    </xf>
    <xf numFmtId="43" fontId="0" fillId="0" borderId="1" xfId="1468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6" fillId="0" borderId="1" xfId="1468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4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43" fontId="64" fillId="0" borderId="0" xfId="1468" applyFont="1" applyFill="1" applyAlignment="1">
      <alignment vertical="center"/>
    </xf>
    <xf numFmtId="43" fontId="63" fillId="0" borderId="1" xfId="1468" applyFont="1" applyFill="1" applyBorder="1" applyAlignment="1">
      <alignment vertical="center"/>
    </xf>
    <xf numFmtId="43" fontId="64" fillId="0" borderId="1" xfId="1468" applyFont="1" applyFill="1" applyBorder="1"/>
    <xf numFmtId="43" fontId="3" fillId="0" borderId="1" xfId="1468" applyNumberFormat="1" applyFont="1" applyFill="1" applyBorder="1" applyAlignment="1">
      <alignment horizontal="center" vertical="center" wrapText="1"/>
    </xf>
    <xf numFmtId="43" fontId="63" fillId="0" borderId="1" xfId="1468" applyFont="1" applyFill="1" applyBorder="1"/>
    <xf numFmtId="43" fontId="10" fillId="0" borderId="1" xfId="1468" applyFont="1" applyFill="1" applyBorder="1"/>
    <xf numFmtId="0" fontId="71" fillId="0" borderId="1" xfId="0" applyFont="1" applyFill="1" applyBorder="1" applyAlignment="1">
      <alignment vertical="center" wrapText="1"/>
    </xf>
    <xf numFmtId="43" fontId="10" fillId="0" borderId="0" xfId="1468" applyFont="1" applyFill="1" applyAlignment="1">
      <alignment vertical="center"/>
    </xf>
    <xf numFmtId="182" fontId="0" fillId="0" borderId="1" xfId="1468" applyNumberFormat="1" applyFont="1" applyFill="1" applyBorder="1" applyAlignment="1">
      <alignment horizontal="right" vertical="center" wrapText="1"/>
    </xf>
    <xf numFmtId="2" fontId="71" fillId="0" borderId="1" xfId="0" applyNumberFormat="1" applyFont="1" applyFill="1" applyBorder="1" applyAlignment="1">
      <alignment vertical="center" wrapText="1"/>
    </xf>
    <xf numFmtId="43" fontId="59" fillId="0" borderId="0" xfId="1468" applyFont="1" applyFill="1" applyAlignment="1">
      <alignment vertical="center"/>
    </xf>
    <xf numFmtId="183" fontId="71" fillId="0" borderId="1" xfId="0" applyNumberFormat="1" applyFont="1" applyFill="1" applyBorder="1" applyAlignment="1">
      <alignment vertical="center" wrapText="1"/>
    </xf>
    <xf numFmtId="43" fontId="63" fillId="0" borderId="0" xfId="1468" applyFont="1" applyFill="1" applyAlignment="1">
      <alignment vertical="center"/>
    </xf>
    <xf numFmtId="43" fontId="57" fillId="0" borderId="1" xfId="1468" applyFont="1" applyFill="1" applyBorder="1"/>
    <xf numFmtId="183" fontId="3" fillId="0" borderId="1" xfId="0" applyNumberFormat="1" applyFont="1" applyFill="1" applyBorder="1" applyAlignment="1">
      <alignment horizontal="right" vertical="center" wrapText="1"/>
    </xf>
    <xf numFmtId="49" fontId="0" fillId="0" borderId="15" xfId="0" quotePrefix="1" applyNumberFormat="1" applyFill="1" applyBorder="1" applyAlignment="1">
      <alignment horizontal="center" vertical="center" wrapText="1"/>
    </xf>
    <xf numFmtId="43" fontId="7" fillId="0" borderId="1" xfId="1468" applyNumberFormat="1" applyFont="1" applyFill="1" applyBorder="1" applyAlignment="1">
      <alignment horizontal="right" vertical="center" wrapText="1"/>
    </xf>
    <xf numFmtId="43" fontId="59" fillId="0" borderId="1" xfId="1468" applyFont="1" applyFill="1" applyBorder="1" applyAlignment="1">
      <alignment vertical="center"/>
    </xf>
    <xf numFmtId="43" fontId="11" fillId="0" borderId="1" xfId="1468" applyFont="1" applyFill="1" applyBorder="1" applyAlignment="1">
      <alignment vertical="center" wrapText="1"/>
    </xf>
    <xf numFmtId="185" fontId="3" fillId="0" borderId="1" xfId="1468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43" fontId="60" fillId="0" borderId="1" xfId="1468" applyFont="1" applyFill="1" applyBorder="1" applyAlignment="1">
      <alignment horizontal="right" vertical="center" wrapText="1"/>
    </xf>
    <xf numFmtId="0" fontId="67" fillId="0" borderId="1" xfId="1468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43" fontId="67" fillId="0" borderId="1" xfId="1468" applyFont="1" applyFill="1" applyBorder="1" applyAlignment="1">
      <alignment vertical="center"/>
    </xf>
    <xf numFmtId="43" fontId="61" fillId="0" borderId="1" xfId="1468" applyFont="1" applyFill="1" applyBorder="1" applyAlignment="1">
      <alignment vertical="center" wrapText="1"/>
    </xf>
    <xf numFmtId="43" fontId="62" fillId="0" borderId="1" xfId="1468" applyFont="1" applyFill="1" applyBorder="1" applyAlignment="1">
      <alignment vertical="center"/>
    </xf>
  </cellXfs>
  <cellStyles count="1470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" xfId="1468" builtinId="3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17" xfId="1469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6" activePane="bottomRight" state="frozen"/>
      <selection activeCell="E142" sqref="E142:J149"/>
      <selection pane="topRight" activeCell="E142" sqref="E142:J149"/>
      <selection pane="bottomLeft" activeCell="E142" sqref="E142:J149"/>
      <selection pane="bottomRight" activeCell="H20" sqref="H20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57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>
      <c r="A2" s="181" t="s">
        <v>141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33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337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337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338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339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339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339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>
      <c r="A10" s="189" t="s">
        <v>68</v>
      </c>
      <c r="B10" s="189"/>
      <c r="C10" s="191"/>
      <c r="D10" s="195">
        <f>+D7</f>
        <v>0</v>
      </c>
      <c r="E10" s="191"/>
      <c r="F10" s="34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34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34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34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34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34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34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/>
      <c r="E17" s="199" t="s">
        <v>19</v>
      </c>
      <c r="F17" s="341">
        <f>D17*775/100000</f>
        <v>0</v>
      </c>
      <c r="G17" s="191"/>
      <c r="H17" s="191"/>
      <c r="I17" s="191"/>
      <c r="J17" s="191"/>
      <c r="K17" s="191"/>
      <c r="L17" s="191"/>
      <c r="M17" s="223"/>
      <c r="N17" s="223"/>
      <c r="O17" s="223"/>
      <c r="P17" s="223"/>
      <c r="Q17" s="223"/>
      <c r="R17" s="223"/>
    </row>
    <row r="18" spans="1:18">
      <c r="A18" s="215"/>
      <c r="B18" s="197" t="s">
        <v>75</v>
      </c>
      <c r="C18" s="197" t="s">
        <v>42</v>
      </c>
      <c r="D18" s="198"/>
      <c r="E18" s="199" t="s">
        <v>19</v>
      </c>
      <c r="F18" s="339">
        <f>D18*11220/100000</f>
        <v>0</v>
      </c>
      <c r="G18" s="191"/>
      <c r="H18" s="191"/>
      <c r="I18" s="191"/>
      <c r="J18" s="191"/>
      <c r="K18" s="191"/>
      <c r="L18" s="191"/>
      <c r="M18" s="223"/>
      <c r="N18" s="223"/>
      <c r="O18" s="223"/>
      <c r="P18" s="223"/>
      <c r="Q18" s="223"/>
      <c r="R18" s="223"/>
    </row>
    <row r="19" spans="1:18">
      <c r="A19" s="216"/>
      <c r="B19" s="197" t="s">
        <v>94</v>
      </c>
      <c r="C19" s="197" t="s">
        <v>42</v>
      </c>
      <c r="D19" s="198"/>
      <c r="E19" s="199" t="s">
        <v>19</v>
      </c>
      <c r="F19" s="339">
        <f>D19*500/100000</f>
        <v>0</v>
      </c>
      <c r="G19" s="191"/>
      <c r="H19" s="191"/>
      <c r="I19" s="191"/>
      <c r="J19" s="191"/>
      <c r="K19" s="191"/>
      <c r="L19" s="191"/>
      <c r="M19" s="223"/>
      <c r="N19" s="223"/>
      <c r="O19" s="223"/>
      <c r="P19" s="223"/>
      <c r="Q19" s="223"/>
      <c r="R19" s="223"/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34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2577</v>
      </c>
      <c r="E21" s="199" t="s">
        <v>19</v>
      </c>
      <c r="F21" s="339">
        <f>D21*575/100000</f>
        <v>14.81775</v>
      </c>
      <c r="G21" s="191"/>
      <c r="H21" s="191"/>
      <c r="I21" s="191"/>
      <c r="J21" s="191"/>
      <c r="K21" s="191"/>
      <c r="L21" s="191"/>
      <c r="M21" s="223" t="s">
        <v>95</v>
      </c>
      <c r="N21" s="223" t="s">
        <v>95</v>
      </c>
      <c r="O21" s="223" t="s">
        <v>95</v>
      </c>
      <c r="P21" s="223" t="s">
        <v>95</v>
      </c>
      <c r="Q21" s="223" t="s">
        <v>95</v>
      </c>
      <c r="R21" s="223" t="s">
        <v>95</v>
      </c>
    </row>
    <row r="22" spans="1:18">
      <c r="A22" s="215"/>
      <c r="B22" s="197" t="s">
        <v>75</v>
      </c>
      <c r="C22" s="197" t="s">
        <v>42</v>
      </c>
      <c r="D22" s="198">
        <v>2577</v>
      </c>
      <c r="E22" s="199" t="s">
        <v>19</v>
      </c>
      <c r="F22" s="339">
        <f>D22*7480/100000</f>
        <v>192.75960000000001</v>
      </c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>
      <c r="A23" s="216"/>
      <c r="B23" s="197" t="s">
        <v>94</v>
      </c>
      <c r="C23" s="197" t="s">
        <v>42</v>
      </c>
      <c r="D23" s="198">
        <v>2577</v>
      </c>
      <c r="E23" s="199" t="s">
        <v>19</v>
      </c>
      <c r="F23" s="339">
        <f>D23*500/100000</f>
        <v>12.885</v>
      </c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2577</v>
      </c>
      <c r="E24" s="199"/>
      <c r="F24" s="340">
        <f>SUM(F13:F23)</f>
        <v>220.46234999999999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34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34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34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34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9.25" customHeight="1">
      <c r="A29" s="213">
        <v>2.0499999999999998</v>
      </c>
      <c r="B29" s="214" t="s">
        <v>128</v>
      </c>
      <c r="C29" s="221"/>
      <c r="D29" s="199"/>
      <c r="E29" s="199"/>
      <c r="F29" s="34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34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34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34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25.5">
      <c r="A33" s="213">
        <v>2.06</v>
      </c>
      <c r="B33" s="214" t="s">
        <v>129</v>
      </c>
      <c r="C33" s="191"/>
      <c r="D33" s="195"/>
      <c r="E33" s="191"/>
      <c r="F33" s="34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>
      <c r="A34" s="215"/>
      <c r="B34" s="197" t="s">
        <v>74</v>
      </c>
      <c r="C34" s="197" t="s">
        <v>42</v>
      </c>
      <c r="D34" s="198">
        <v>550</v>
      </c>
      <c r="E34" s="199" t="s">
        <v>19</v>
      </c>
      <c r="F34" s="341">
        <f>67*D34/100000</f>
        <v>0.36849999999999999</v>
      </c>
      <c r="G34" s="191"/>
      <c r="H34" s="191"/>
      <c r="I34" s="191"/>
      <c r="J34" s="191"/>
      <c r="K34" s="191"/>
      <c r="L34" s="191"/>
      <c r="M34" s="223" t="s">
        <v>95</v>
      </c>
      <c r="N34" s="223" t="s">
        <v>95</v>
      </c>
      <c r="O34" s="223" t="s">
        <v>95</v>
      </c>
      <c r="P34" s="223" t="s">
        <v>95</v>
      </c>
      <c r="Q34" s="223" t="s">
        <v>95</v>
      </c>
      <c r="R34" s="223" t="s">
        <v>95</v>
      </c>
    </row>
    <row r="35" spans="1:2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41">
        <v>0</v>
      </c>
      <c r="G35" s="191"/>
      <c r="H35" s="191"/>
      <c r="I35" s="191"/>
      <c r="J35" s="191"/>
      <c r="K35" s="191"/>
      <c r="L35" s="191"/>
      <c r="M35" s="211"/>
      <c r="N35" s="211"/>
      <c r="O35" s="211"/>
      <c r="P35" s="211"/>
      <c r="Q35" s="211"/>
      <c r="R35" s="211"/>
    </row>
    <row r="36" spans="1:21">
      <c r="A36" s="216"/>
      <c r="B36" s="197" t="s">
        <v>94</v>
      </c>
      <c r="C36" s="197" t="s">
        <v>42</v>
      </c>
      <c r="D36" s="198">
        <v>550</v>
      </c>
      <c r="E36" s="199" t="s">
        <v>19</v>
      </c>
      <c r="F36" s="341">
        <f>500*D36/100000</f>
        <v>2.75</v>
      </c>
      <c r="G36" s="191"/>
      <c r="H36" s="191"/>
      <c r="I36" s="191"/>
      <c r="J36" s="191"/>
      <c r="K36" s="191"/>
      <c r="L36" s="191"/>
      <c r="M36" s="223" t="s">
        <v>95</v>
      </c>
      <c r="N36" s="223" t="s">
        <v>95</v>
      </c>
      <c r="O36" s="223" t="s">
        <v>95</v>
      </c>
      <c r="P36" s="223" t="s">
        <v>95</v>
      </c>
      <c r="Q36" s="223" t="s">
        <v>95</v>
      </c>
      <c r="R36" s="223" t="s">
        <v>95</v>
      </c>
    </row>
    <row r="37" spans="1:21">
      <c r="A37" s="218" t="s">
        <v>147</v>
      </c>
      <c r="B37" s="219"/>
      <c r="C37" s="197"/>
      <c r="D37" s="195">
        <f>+D34+D30+D26</f>
        <v>550</v>
      </c>
      <c r="E37" s="199"/>
      <c r="F37" s="340">
        <f>SUM(F26:F36)</f>
        <v>3.1185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>
      <c r="A38" s="213">
        <v>2.0699999999999998</v>
      </c>
      <c r="B38" s="214" t="s">
        <v>133</v>
      </c>
      <c r="C38" s="191"/>
      <c r="D38" s="195"/>
      <c r="E38" s="191"/>
      <c r="F38" s="34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34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34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34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34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39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39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39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34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>
      <c r="A47" s="215"/>
      <c r="B47" s="197" t="s">
        <v>74</v>
      </c>
      <c r="C47" s="197" t="s">
        <v>42</v>
      </c>
      <c r="D47" s="198">
        <v>5075</v>
      </c>
      <c r="E47" s="199" t="s">
        <v>19</v>
      </c>
      <c r="F47" s="341">
        <f>D47*67/100000</f>
        <v>3.4002500000000002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41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5075</v>
      </c>
      <c r="E49" s="199" t="s">
        <v>19</v>
      </c>
      <c r="F49" s="341">
        <f>D49*500/100000</f>
        <v>25.375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5075</v>
      </c>
      <c r="E50" s="199"/>
      <c r="F50" s="340">
        <f>SUM(F39:F49)</f>
        <v>28.77525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34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34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34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34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34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34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34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34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34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34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34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34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>
      <c r="A63" s="218" t="s">
        <v>149</v>
      </c>
      <c r="B63" s="219"/>
      <c r="C63" s="197"/>
      <c r="D63" s="195">
        <f>+D60+D56+D52</f>
        <v>0</v>
      </c>
      <c r="E63" s="199"/>
      <c r="F63" s="34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8202</v>
      </c>
      <c r="E64" s="191"/>
      <c r="F64" s="343">
        <f>+F63+F50+F37+F24</f>
        <v>252.3561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34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17637</v>
      </c>
      <c r="E66" s="228" t="s">
        <v>19</v>
      </c>
      <c r="F66" s="339">
        <f>D66*0.0003</f>
        <v>5.2910999999999992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30">
      <c r="A67" s="191"/>
      <c r="B67" s="197" t="s">
        <v>76</v>
      </c>
      <c r="C67" s="197" t="s">
        <v>114</v>
      </c>
      <c r="D67" s="314">
        <v>17637</v>
      </c>
      <c r="E67" s="199" t="s">
        <v>77</v>
      </c>
      <c r="F67" s="339">
        <f>D67*0.0003</f>
        <v>5.2910999999999992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17637</v>
      </c>
      <c r="E68" s="191"/>
      <c r="F68" s="340">
        <f>SUM(F66:F67)</f>
        <v>10.582199999999998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199" t="s">
        <v>181</v>
      </c>
      <c r="D69" s="198">
        <v>206980</v>
      </c>
      <c r="E69" s="237" t="s">
        <v>17</v>
      </c>
      <c r="F69" s="344">
        <v>310.47000000000003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199" t="s">
        <v>182</v>
      </c>
      <c r="D70" s="198">
        <v>12</v>
      </c>
      <c r="E70" s="242"/>
      <c r="F70" s="345">
        <v>1.8000000000000002E-2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199" t="s">
        <v>183</v>
      </c>
      <c r="D71" s="346">
        <v>59</v>
      </c>
      <c r="E71" s="242"/>
      <c r="F71" s="345">
        <v>8.8499999999999995E-2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199" t="s">
        <v>184</v>
      </c>
      <c r="D72" s="198">
        <v>277426</v>
      </c>
      <c r="E72" s="242"/>
      <c r="F72" s="345">
        <v>416.13900000000001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199" t="s">
        <v>185</v>
      </c>
      <c r="D73" s="198">
        <v>14</v>
      </c>
      <c r="E73" s="242"/>
      <c r="F73" s="345">
        <v>2.1000000000000001E-2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199" t="s">
        <v>186</v>
      </c>
      <c r="D74" s="198">
        <v>134</v>
      </c>
      <c r="E74" s="246"/>
      <c r="F74" s="345">
        <v>0.20100000000000001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 ht="15" customHeight="1">
      <c r="A75" s="218" t="s">
        <v>150</v>
      </c>
      <c r="B75" s="250"/>
      <c r="C75" s="219"/>
      <c r="D75" s="251">
        <f>SUM(D69:D74)</f>
        <v>484625</v>
      </c>
      <c r="E75" s="199"/>
      <c r="F75" s="342">
        <f>SUM(F69:F74)</f>
        <v>726.9375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199" t="s">
        <v>187</v>
      </c>
      <c r="D76" s="198">
        <v>150691</v>
      </c>
      <c r="E76" s="237" t="s">
        <v>17</v>
      </c>
      <c r="F76" s="345">
        <v>376.72750000000002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>
      <c r="A77" s="256"/>
      <c r="B77" s="256"/>
      <c r="C77" s="199" t="s">
        <v>188</v>
      </c>
      <c r="D77" s="198">
        <v>30</v>
      </c>
      <c r="E77" s="242"/>
      <c r="F77" s="345">
        <v>7.4999999999999997E-2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>
      <c r="A78" s="256"/>
      <c r="B78" s="256"/>
      <c r="C78" s="199" t="s">
        <v>189</v>
      </c>
      <c r="D78" s="263">
        <v>76</v>
      </c>
      <c r="E78" s="246"/>
      <c r="F78" s="347">
        <v>0.19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ht="15" customHeight="1">
      <c r="A79" s="218" t="s">
        <v>150</v>
      </c>
      <c r="B79" s="250"/>
      <c r="C79" s="219"/>
      <c r="D79" s="257">
        <f>D76+D77+D78</f>
        <v>150797</v>
      </c>
      <c r="E79" s="199"/>
      <c r="F79" s="348">
        <f>F76+F77+F78</f>
        <v>376.99250000000001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339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30">
      <c r="A81" s="199"/>
      <c r="B81" s="221" t="s">
        <v>145</v>
      </c>
      <c r="C81" s="221"/>
      <c r="D81" s="263">
        <v>0</v>
      </c>
      <c r="E81" s="199" t="s">
        <v>19</v>
      </c>
      <c r="F81" s="339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>
      <c r="A82" s="189" t="s">
        <v>150</v>
      </c>
      <c r="B82" s="189"/>
      <c r="C82" s="191"/>
      <c r="D82" s="349">
        <f>D81+D80</f>
        <v>0</v>
      </c>
      <c r="E82" s="191"/>
      <c r="F82" s="343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>
      <c r="A83" s="218" t="s">
        <v>151</v>
      </c>
      <c r="B83" s="250"/>
      <c r="C83" s="219"/>
      <c r="D83" s="261">
        <f>D82+D79+D75</f>
        <v>635422</v>
      </c>
      <c r="E83" s="191"/>
      <c r="F83" s="343">
        <f>F82+F79+F75</f>
        <v>1103.93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>
      <c r="A84" s="199">
        <v>5</v>
      </c>
      <c r="B84" s="262" t="s">
        <v>79</v>
      </c>
      <c r="C84" s="221"/>
      <c r="D84" s="263"/>
      <c r="E84" s="199"/>
      <c r="F84" s="339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45">
      <c r="A85" s="199"/>
      <c r="B85" s="221" t="s">
        <v>197</v>
      </c>
      <c r="C85" s="221" t="s">
        <v>48</v>
      </c>
      <c r="D85" s="263"/>
      <c r="E85" s="236" t="s">
        <v>17</v>
      </c>
      <c r="F85" s="339">
        <v>33.11</v>
      </c>
      <c r="G85" s="265" t="s">
        <v>92</v>
      </c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0">
      <c r="A86" s="199"/>
      <c r="B86" s="221" t="s">
        <v>82</v>
      </c>
      <c r="C86" s="221" t="s">
        <v>42</v>
      </c>
      <c r="D86" s="263"/>
      <c r="E86" s="241"/>
      <c r="F86" s="339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339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 ht="29.25" customHeight="1">
      <c r="A88" s="199"/>
      <c r="B88" s="221" t="s">
        <v>120</v>
      </c>
      <c r="C88" s="221" t="s">
        <v>48</v>
      </c>
      <c r="D88" s="263"/>
      <c r="E88" s="241"/>
      <c r="F88" s="339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339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339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 ht="25.5" customHeight="1">
      <c r="A91" s="189" t="s">
        <v>68</v>
      </c>
      <c r="B91" s="189"/>
      <c r="C91" s="191"/>
      <c r="D91" s="195">
        <f>SUM(D85:D90)</f>
        <v>0</v>
      </c>
      <c r="E91" s="191"/>
      <c r="F91" s="340">
        <f>SUM(F85:F90)</f>
        <v>33.11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 ht="25.5" customHeight="1">
      <c r="A92" s="236">
        <v>6</v>
      </c>
      <c r="B92" s="236" t="s">
        <v>23</v>
      </c>
      <c r="C92" s="214" t="s">
        <v>123</v>
      </c>
      <c r="D92" s="198">
        <v>103049</v>
      </c>
      <c r="E92" s="268" t="s">
        <v>35</v>
      </c>
      <c r="F92" s="339">
        <v>412.19600000000003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 ht="25.5" customHeight="1">
      <c r="A93" s="241"/>
      <c r="B93" s="241"/>
      <c r="C93" s="214" t="s">
        <v>124</v>
      </c>
      <c r="D93" s="198">
        <v>28743</v>
      </c>
      <c r="E93" s="268"/>
      <c r="F93" s="339">
        <v>114.97200000000001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 ht="25.5" customHeight="1">
      <c r="A94" s="241"/>
      <c r="B94" s="241"/>
      <c r="C94" s="214" t="s">
        <v>125</v>
      </c>
      <c r="D94" s="198">
        <v>2727</v>
      </c>
      <c r="E94" s="268"/>
      <c r="F94" s="339">
        <v>10.907999999999999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 customHeight="1">
      <c r="A95" s="241"/>
      <c r="B95" s="241"/>
      <c r="C95" s="214" t="s">
        <v>126</v>
      </c>
      <c r="D95" s="198">
        <v>100696</v>
      </c>
      <c r="E95" s="268"/>
      <c r="F95" s="339">
        <v>402.78399999999999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 ht="25.5" customHeight="1">
      <c r="A96" s="189" t="s">
        <v>68</v>
      </c>
      <c r="B96" s="189"/>
      <c r="C96" s="191"/>
      <c r="D96" s="195">
        <f>SUM(D92:D95)</f>
        <v>235215</v>
      </c>
      <c r="E96" s="191"/>
      <c r="F96" s="340">
        <f>SUM(F92:F95)</f>
        <v>940.86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 ht="34.5" customHeight="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339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 customHeight="1">
      <c r="A98" s="256"/>
      <c r="B98" s="269"/>
      <c r="C98" s="270" t="s">
        <v>39</v>
      </c>
      <c r="D98" s="263">
        <v>0</v>
      </c>
      <c r="E98" s="256"/>
      <c r="F98" s="339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 ht="25.5" customHeight="1">
      <c r="A99" s="189" t="s">
        <v>68</v>
      </c>
      <c r="B99" s="189"/>
      <c r="C99" s="191"/>
      <c r="D99" s="195">
        <f>SUM(D97:D98)</f>
        <v>0</v>
      </c>
      <c r="E99" s="191"/>
      <c r="F99" s="34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 ht="34.5" customHeight="1">
      <c r="A100" s="256">
        <v>8</v>
      </c>
      <c r="B100" s="269" t="s">
        <v>18</v>
      </c>
      <c r="C100" s="270" t="s">
        <v>38</v>
      </c>
      <c r="D100" s="263">
        <v>2131</v>
      </c>
      <c r="E100" s="256" t="s">
        <v>19</v>
      </c>
      <c r="F100" s="339">
        <v>106.55000000000001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 customHeight="1">
      <c r="A101" s="256"/>
      <c r="B101" s="269"/>
      <c r="C101" s="270" t="s">
        <v>39</v>
      </c>
      <c r="D101" s="263">
        <v>741</v>
      </c>
      <c r="E101" s="256"/>
      <c r="F101" s="339">
        <v>51.870000000000005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 ht="25.5" customHeight="1">
      <c r="A102" s="189" t="s">
        <v>68</v>
      </c>
      <c r="B102" s="189"/>
      <c r="C102" s="191"/>
      <c r="D102" s="195">
        <v>2872</v>
      </c>
      <c r="E102" s="191"/>
      <c r="F102" s="340">
        <v>158.42000000000002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339"/>
      <c r="G103" s="211"/>
      <c r="H103" s="211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12"/>
      <c r="T103" s="212"/>
      <c r="U103" s="212"/>
    </row>
    <row r="104" spans="1:21" ht="25.5" customHeight="1">
      <c r="A104" s="189" t="s">
        <v>68</v>
      </c>
      <c r="B104" s="189"/>
      <c r="C104" s="191"/>
      <c r="D104" s="195">
        <f>SUM(D103)</f>
        <v>0</v>
      </c>
      <c r="E104" s="191"/>
      <c r="F104" s="34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 ht="25.5" customHeight="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52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45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48">
        <v>3.5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48">
        <v>9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53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 ht="25.5" customHeight="1">
      <c r="A111" s="189" t="s">
        <v>68</v>
      </c>
      <c r="B111" s="189"/>
      <c r="C111" s="191"/>
      <c r="D111" s="195">
        <f>D109</f>
        <v>1</v>
      </c>
      <c r="E111" s="191"/>
      <c r="F111" s="340">
        <f>SUM(F106:F110)</f>
        <v>14.5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345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345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21" t="s">
        <v>198</v>
      </c>
      <c r="C114" s="221" t="s">
        <v>199</v>
      </c>
      <c r="D114" s="263"/>
      <c r="E114" s="199" t="s">
        <v>21</v>
      </c>
      <c r="F114" s="345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9</v>
      </c>
      <c r="E115" s="199" t="s">
        <v>21</v>
      </c>
      <c r="F115" s="345">
        <f>D115*1.8</f>
        <v>16.2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345">
        <f>D116*1.5</f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 ht="25.5" customHeight="1">
      <c r="A117" s="189" t="s">
        <v>68</v>
      </c>
      <c r="B117" s="189"/>
      <c r="C117" s="191"/>
      <c r="D117" s="195">
        <f>SUM(D113:D116)</f>
        <v>10</v>
      </c>
      <c r="E117" s="191"/>
      <c r="F117" s="340">
        <f>SUM(F113:F116)</f>
        <v>17.7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345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345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150</v>
      </c>
      <c r="E120" s="199" t="s">
        <v>19</v>
      </c>
      <c r="F120" s="345">
        <v>10.7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151</v>
      </c>
      <c r="E121" s="191"/>
      <c r="F121" s="342">
        <f>SUM(F119:F120)</f>
        <v>11.7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9</v>
      </c>
      <c r="E122" s="199" t="s">
        <v>19</v>
      </c>
      <c r="F122" s="345">
        <v>4.5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9</v>
      </c>
      <c r="E123" s="199" t="s">
        <v>19</v>
      </c>
      <c r="F123" s="345">
        <v>2.7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9</v>
      </c>
      <c r="E124" s="191"/>
      <c r="F124" s="342">
        <f>SUM(F122:F123)</f>
        <v>7.2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140</v>
      </c>
      <c r="E125" s="199" t="s">
        <v>19</v>
      </c>
      <c r="F125" s="345">
        <v>14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140</v>
      </c>
      <c r="E126" s="199" t="s">
        <v>19</v>
      </c>
      <c r="F126" s="345">
        <v>16.8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140</v>
      </c>
      <c r="E127" s="191"/>
      <c r="F127" s="342">
        <f>SUM(F125:F126)</f>
        <v>30.8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34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0" t="s">
        <v>190</v>
      </c>
      <c r="C129" s="228" t="s">
        <v>49</v>
      </c>
      <c r="D129" s="198">
        <v>1</v>
      </c>
      <c r="E129" s="199" t="s">
        <v>21</v>
      </c>
      <c r="F129" s="34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0"/>
      <c r="C130" s="228"/>
      <c r="D130" s="198"/>
      <c r="E130" s="228"/>
      <c r="F130" s="34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34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34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 ht="15" customHeight="1">
      <c r="A133" s="256"/>
      <c r="B133" s="269" t="s">
        <v>22</v>
      </c>
      <c r="C133" s="270" t="s">
        <v>37</v>
      </c>
      <c r="D133" s="199"/>
      <c r="E133" s="199" t="s">
        <v>19</v>
      </c>
      <c r="F133" s="345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635</v>
      </c>
      <c r="E134" s="199" t="s">
        <v>21</v>
      </c>
      <c r="F134" s="345">
        <v>31.75</v>
      </c>
      <c r="G134" s="323"/>
      <c r="H134" s="324"/>
      <c r="I134" s="324"/>
      <c r="J134" s="324"/>
      <c r="K134" s="324"/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324"/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635</v>
      </c>
      <c r="E135" s="191"/>
      <c r="F135" s="342">
        <f>F134+F133</f>
        <v>31.75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34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345">
        <v>0.1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10</v>
      </c>
      <c r="E138" s="199" t="s">
        <v>19</v>
      </c>
      <c r="F138" s="345">
        <v>180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10</v>
      </c>
      <c r="E139" s="199" t="s">
        <v>19</v>
      </c>
      <c r="F139" s="345">
        <v>10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20</v>
      </c>
      <c r="E140" s="191"/>
      <c r="F140" s="342">
        <f>SUM(F137:F139)</f>
        <v>190.1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900315</v>
      </c>
      <c r="E141" s="282"/>
      <c r="F141" s="355">
        <f>F10+F64+F68+F83+F91+F96+F99+F102+F104+F111+F117+F121+F124+F127+F131+F135+F140</f>
        <v>2853.0082999999995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356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23.25" customHeight="1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23.25" customHeight="1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23.25" customHeight="1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23.25" customHeight="1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23.25" customHeight="1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23.25" customHeight="1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23.25" customHeight="1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G91:R91"/>
    <mergeCell ref="G96:R96"/>
    <mergeCell ref="G135:R135"/>
    <mergeCell ref="G136:R136"/>
    <mergeCell ref="G140:R140"/>
    <mergeCell ref="G124:R124"/>
    <mergeCell ref="G127:R127"/>
    <mergeCell ref="G131:R131"/>
    <mergeCell ref="G132:R132"/>
    <mergeCell ref="G99:R99"/>
    <mergeCell ref="G111:R111"/>
    <mergeCell ref="G121:R121"/>
    <mergeCell ref="E85:E90"/>
    <mergeCell ref="B69:B74"/>
    <mergeCell ref="B76:B78"/>
    <mergeCell ref="A69:A74"/>
    <mergeCell ref="A76:A78"/>
    <mergeCell ref="G76:K78"/>
    <mergeCell ref="P76:R76"/>
    <mergeCell ref="P77:R77"/>
    <mergeCell ref="G75:R75"/>
    <mergeCell ref="G69:K74"/>
    <mergeCell ref="P69:R69"/>
    <mergeCell ref="P70:R70"/>
    <mergeCell ref="P71:R71"/>
    <mergeCell ref="P72:R72"/>
    <mergeCell ref="P74:R74"/>
    <mergeCell ref="G79:R79"/>
    <mergeCell ref="G85:L85"/>
    <mergeCell ref="P86:R86"/>
    <mergeCell ref="P87:R87"/>
    <mergeCell ref="P88:R88"/>
    <mergeCell ref="P89:R89"/>
    <mergeCell ref="P90:R90"/>
    <mergeCell ref="P73:R73"/>
    <mergeCell ref="C105:F105"/>
    <mergeCell ref="A92:A95"/>
    <mergeCell ref="A82:B82"/>
    <mergeCell ref="A24:B24"/>
    <mergeCell ref="A50:B50"/>
    <mergeCell ref="A63:B63"/>
    <mergeCell ref="A20:A23"/>
    <mergeCell ref="A25:A28"/>
    <mergeCell ref="A29:A32"/>
    <mergeCell ref="A33:A36"/>
    <mergeCell ref="A100:A101"/>
    <mergeCell ref="B100:B101"/>
    <mergeCell ref="E100:E101"/>
    <mergeCell ref="A91:B91"/>
    <mergeCell ref="A96:B96"/>
    <mergeCell ref="A97:A98"/>
    <mergeCell ref="B97:B98"/>
    <mergeCell ref="E97:E98"/>
    <mergeCell ref="A99:B99"/>
    <mergeCell ref="B92:B95"/>
    <mergeCell ref="E92:E95"/>
    <mergeCell ref="A75:C75"/>
    <mergeCell ref="A79:C79"/>
    <mergeCell ref="A83:C8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37:B37"/>
    <mergeCell ref="A68:B68"/>
    <mergeCell ref="P78:R78"/>
    <mergeCell ref="A12:A15"/>
    <mergeCell ref="A16:A19"/>
    <mergeCell ref="A38:A41"/>
    <mergeCell ref="A42:A45"/>
    <mergeCell ref="A46:A49"/>
    <mergeCell ref="A51:A54"/>
    <mergeCell ref="A55:A58"/>
    <mergeCell ref="A59:A62"/>
    <mergeCell ref="A64:B64"/>
    <mergeCell ref="E69:E74"/>
    <mergeCell ref="E76:E78"/>
    <mergeCell ref="A135:B135"/>
    <mergeCell ref="A102:B102"/>
    <mergeCell ref="A104:B104"/>
    <mergeCell ref="A111:B111"/>
    <mergeCell ref="A117:B117"/>
    <mergeCell ref="A121:B121"/>
    <mergeCell ref="A122:A123"/>
    <mergeCell ref="A124:B124"/>
    <mergeCell ref="A127:B127"/>
    <mergeCell ref="A131:B131"/>
    <mergeCell ref="A133:A134"/>
    <mergeCell ref="B133:B134"/>
    <mergeCell ref="A148:D148"/>
    <mergeCell ref="K148:Q148"/>
    <mergeCell ref="A140:B140"/>
    <mergeCell ref="A141:B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A149:D149"/>
    <mergeCell ref="K149:Q149"/>
    <mergeCell ref="K145:Q145"/>
    <mergeCell ref="A146:D146"/>
    <mergeCell ref="K146:Q146"/>
    <mergeCell ref="A147:D147"/>
    <mergeCell ref="K147:Q147"/>
    <mergeCell ref="G141:R141"/>
  </mergeCells>
  <pageMargins left="0.20866141699999999" right="0.20866141699999999" top="0.74803149606299202" bottom="0.74803149606299202" header="0.31496062992126" footer="0.31496062992126"/>
  <pageSetup paperSize="9" scale="51" orientation="landscape" verticalDpi="300" r:id="rId1"/>
  <rowBreaks count="1" manualBreakCount="1">
    <brk id="107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85" zoomScaleSheetLayoutView="85" workbookViewId="0">
      <pane xSplit="2" ySplit="5" topLeftCell="D132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>
      <c r="A2" s="181" t="s">
        <v>101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950</v>
      </c>
      <c r="E17" s="199" t="s">
        <v>19</v>
      </c>
      <c r="F17" s="312">
        <f>D17*775/100000</f>
        <v>7.3624999999999998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950</v>
      </c>
      <c r="E18" s="199" t="s">
        <v>19</v>
      </c>
      <c r="F18" s="200">
        <f>D18*11220/100000</f>
        <v>106.59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>
      <c r="A19" s="216"/>
      <c r="B19" s="197" t="s">
        <v>94</v>
      </c>
      <c r="C19" s="197" t="s">
        <v>42</v>
      </c>
      <c r="D19" s="198">
        <v>950</v>
      </c>
      <c r="E19" s="199" t="s">
        <v>19</v>
      </c>
      <c r="F19" s="200">
        <f>D19*500/100000</f>
        <v>4.75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/>
      <c r="E21" s="199" t="s">
        <v>19</v>
      </c>
      <c r="F21" s="200">
        <f>D21*575/100000</f>
        <v>0</v>
      </c>
      <c r="G21" s="191"/>
      <c r="H21" s="191"/>
      <c r="I21" s="191"/>
      <c r="J21" s="191"/>
      <c r="K21" s="191"/>
      <c r="L21" s="191"/>
      <c r="M21" s="223"/>
      <c r="N21" s="223"/>
      <c r="O21" s="223"/>
      <c r="P21" s="223"/>
      <c r="Q21" s="223"/>
      <c r="R21" s="223"/>
    </row>
    <row r="22" spans="1:18">
      <c r="A22" s="215"/>
      <c r="B22" s="197" t="s">
        <v>75</v>
      </c>
      <c r="C22" s="197" t="s">
        <v>42</v>
      </c>
      <c r="D22" s="198"/>
      <c r="E22" s="199" t="s">
        <v>19</v>
      </c>
      <c r="F22" s="200">
        <f>D22*7480/100000</f>
        <v>0</v>
      </c>
      <c r="G22" s="191"/>
      <c r="H22" s="191"/>
      <c r="I22" s="191"/>
      <c r="J22" s="191"/>
      <c r="K22" s="191"/>
      <c r="L22" s="191"/>
      <c r="M22" s="223"/>
      <c r="N22" s="223"/>
      <c r="O22" s="223"/>
      <c r="P22" s="223"/>
      <c r="Q22" s="223"/>
      <c r="R22" s="223"/>
    </row>
    <row r="23" spans="1:18">
      <c r="A23" s="216"/>
      <c r="B23" s="197" t="s">
        <v>94</v>
      </c>
      <c r="C23" s="197" t="s">
        <v>42</v>
      </c>
      <c r="D23" s="198"/>
      <c r="E23" s="199" t="s">
        <v>19</v>
      </c>
      <c r="F23" s="200">
        <f>D23*500/100000</f>
        <v>0</v>
      </c>
      <c r="G23" s="191"/>
      <c r="H23" s="191"/>
      <c r="I23" s="191"/>
      <c r="J23" s="191"/>
      <c r="K23" s="191"/>
      <c r="L23" s="191"/>
      <c r="M23" s="223"/>
      <c r="N23" s="223"/>
      <c r="O23" s="223"/>
      <c r="P23" s="223"/>
      <c r="Q23" s="223"/>
      <c r="R23" s="223"/>
    </row>
    <row r="24" spans="1:18">
      <c r="A24" s="218" t="s">
        <v>146</v>
      </c>
      <c r="B24" s="219"/>
      <c r="C24" s="197"/>
      <c r="D24" s="195">
        <f>+D21+D17+D13</f>
        <v>950</v>
      </c>
      <c r="E24" s="199"/>
      <c r="F24" s="210">
        <f>SUM(F13:F23)</f>
        <v>118.7025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9.25" customHeight="1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25.5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>
      <c r="A34" s="215"/>
      <c r="B34" s="197" t="s">
        <v>74</v>
      </c>
      <c r="C34" s="197" t="s">
        <v>42</v>
      </c>
      <c r="D34" s="198">
        <v>750</v>
      </c>
      <c r="E34" s="199" t="s">
        <v>19</v>
      </c>
      <c r="F34" s="312">
        <f>67*D34/100000</f>
        <v>0.50249999999999995</v>
      </c>
      <c r="G34" s="191"/>
      <c r="H34" s="191"/>
      <c r="I34" s="191"/>
      <c r="J34" s="191"/>
      <c r="K34" s="191"/>
      <c r="L34" s="191"/>
      <c r="M34" s="223" t="s">
        <v>95</v>
      </c>
      <c r="N34" s="223" t="s">
        <v>95</v>
      </c>
      <c r="O34" s="191"/>
      <c r="P34" s="191"/>
      <c r="Q34" s="191"/>
      <c r="R34" s="191"/>
    </row>
    <row r="35" spans="1:2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f>7480*D35/100000</f>
        <v>0</v>
      </c>
      <c r="G35" s="191"/>
      <c r="H35" s="191"/>
      <c r="I35" s="191"/>
      <c r="J35" s="191"/>
      <c r="K35" s="191"/>
      <c r="L35" s="191"/>
      <c r="M35" s="223" t="s">
        <v>95</v>
      </c>
      <c r="N35" s="223" t="s">
        <v>95</v>
      </c>
      <c r="O35" s="223" t="s">
        <v>95</v>
      </c>
      <c r="P35" s="223" t="s">
        <v>95</v>
      </c>
      <c r="Q35" s="223" t="s">
        <v>95</v>
      </c>
      <c r="R35" s="223" t="s">
        <v>95</v>
      </c>
    </row>
    <row r="36" spans="1:21">
      <c r="A36" s="216"/>
      <c r="B36" s="197" t="s">
        <v>94</v>
      </c>
      <c r="C36" s="197" t="s">
        <v>42</v>
      </c>
      <c r="D36" s="198">
        <v>750</v>
      </c>
      <c r="E36" s="199" t="s">
        <v>19</v>
      </c>
      <c r="F36" s="312">
        <f>500*D36/100000</f>
        <v>3.75</v>
      </c>
      <c r="G36" s="191"/>
      <c r="H36" s="191"/>
      <c r="I36" s="191"/>
      <c r="J36" s="191"/>
      <c r="K36" s="191"/>
      <c r="L36" s="191"/>
      <c r="M36" s="223" t="s">
        <v>95</v>
      </c>
      <c r="N36" s="223" t="s">
        <v>95</v>
      </c>
      <c r="O36" s="223" t="s">
        <v>95</v>
      </c>
      <c r="P36" s="223" t="s">
        <v>95</v>
      </c>
      <c r="Q36" s="223" t="s">
        <v>95</v>
      </c>
      <c r="R36" s="223" t="s">
        <v>95</v>
      </c>
    </row>
    <row r="37" spans="1:21">
      <c r="A37" s="218" t="s">
        <v>147</v>
      </c>
      <c r="B37" s="219"/>
      <c r="C37" s="197"/>
      <c r="D37" s="195">
        <f>+D34+D30+D26</f>
        <v>750</v>
      </c>
      <c r="E37" s="199"/>
      <c r="F37" s="210">
        <f>SUM(F26:F36)</f>
        <v>4.2524999999999995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1804</v>
      </c>
      <c r="E43" s="199" t="s">
        <v>19</v>
      </c>
      <c r="F43" s="313">
        <f>D43*67/100000</f>
        <v>1.20868</v>
      </c>
      <c r="G43" s="211"/>
      <c r="H43" s="211"/>
      <c r="I43" s="211"/>
      <c r="J43" s="211"/>
      <c r="K43" s="211"/>
      <c r="L43" s="211"/>
      <c r="M43" s="223" t="s">
        <v>95</v>
      </c>
      <c r="N43" s="223" t="s">
        <v>95</v>
      </c>
      <c r="O43" s="223" t="s">
        <v>95</v>
      </c>
      <c r="P43" s="223" t="s">
        <v>95</v>
      </c>
      <c r="Q43" s="223" t="s">
        <v>95</v>
      </c>
      <c r="R43" s="223" t="s">
        <v>95</v>
      </c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1804</v>
      </c>
      <c r="E45" s="199" t="s">
        <v>19</v>
      </c>
      <c r="F45" s="313">
        <f>D45*500/100000</f>
        <v>9.02</v>
      </c>
      <c r="G45" s="211"/>
      <c r="H45" s="211"/>
      <c r="I45" s="211"/>
      <c r="J45" s="211"/>
      <c r="K45" s="211"/>
      <c r="L45" s="211"/>
      <c r="M45" s="223" t="s">
        <v>95</v>
      </c>
      <c r="N45" s="223" t="s">
        <v>95</v>
      </c>
      <c r="O45" s="223" t="s">
        <v>95</v>
      </c>
      <c r="P45" s="223" t="s">
        <v>95</v>
      </c>
      <c r="Q45" s="223" t="s">
        <v>95</v>
      </c>
      <c r="R45" s="223" t="s">
        <v>95</v>
      </c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>
      <c r="A47" s="215"/>
      <c r="B47" s="197" t="s">
        <v>74</v>
      </c>
      <c r="C47" s="197" t="s">
        <v>42</v>
      </c>
      <c r="D47" s="198">
        <v>1133</v>
      </c>
      <c r="E47" s="199" t="s">
        <v>19</v>
      </c>
      <c r="F47" s="312">
        <f>D47*67/100000</f>
        <v>0.75910999999999995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1133</v>
      </c>
      <c r="E49" s="199" t="s">
        <v>19</v>
      </c>
      <c r="F49" s="312">
        <f>D49*500/100000</f>
        <v>5.665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2937</v>
      </c>
      <c r="E50" s="199"/>
      <c r="F50" s="210">
        <f>SUM(F39:F49)</f>
        <v>16.65279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4637</v>
      </c>
      <c r="E64" s="191"/>
      <c r="F64" s="227">
        <f>+F63+F50+F37+F24</f>
        <v>139.60778999999999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33847</v>
      </c>
      <c r="E66" s="228" t="s">
        <v>19</v>
      </c>
      <c r="F66" s="200">
        <f>D66*0.0003</f>
        <v>10.1541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30">
      <c r="A67" s="191"/>
      <c r="B67" s="197" t="s">
        <v>76</v>
      </c>
      <c r="C67" s="197" t="s">
        <v>114</v>
      </c>
      <c r="D67" s="314">
        <v>33847</v>
      </c>
      <c r="E67" s="199" t="s">
        <v>77</v>
      </c>
      <c r="F67" s="200">
        <f>D67*0.0003</f>
        <v>10.1541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33847</v>
      </c>
      <c r="E68" s="191"/>
      <c r="F68" s="210">
        <f>SUM(F66:F67)</f>
        <v>20.308199999999999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335600</v>
      </c>
      <c r="E69" s="237" t="s">
        <v>17</v>
      </c>
      <c r="F69" s="315">
        <v>503.40000000000003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59</v>
      </c>
      <c r="E70" s="242"/>
      <c r="F70" s="319">
        <v>8.8499999999999995E-2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149</v>
      </c>
      <c r="E71" s="242"/>
      <c r="F71" s="319">
        <v>0.2235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468643</v>
      </c>
      <c r="E72" s="242"/>
      <c r="F72" s="319">
        <v>702.96450000000004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90</v>
      </c>
      <c r="E73" s="242"/>
      <c r="F73" s="319">
        <v>0.13500000000000001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244</v>
      </c>
      <c r="E74" s="246"/>
      <c r="F74" s="319">
        <v>0.36599999999999999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 ht="15" customHeight="1">
      <c r="A75" s="218" t="s">
        <v>150</v>
      </c>
      <c r="B75" s="250"/>
      <c r="C75" s="219"/>
      <c r="D75" s="251">
        <f>SUM(D69:D74)</f>
        <v>804785</v>
      </c>
      <c r="E75" s="199"/>
      <c r="F75" s="252">
        <f>SUM(F69:F74)</f>
        <v>1207.1775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327235</v>
      </c>
      <c r="E76" s="237" t="s">
        <v>17</v>
      </c>
      <c r="F76" s="319">
        <v>818.08749999999998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>
      <c r="A77" s="256"/>
      <c r="B77" s="256"/>
      <c r="C77" s="228" t="s">
        <v>188</v>
      </c>
      <c r="D77" s="198">
        <v>69</v>
      </c>
      <c r="E77" s="242"/>
      <c r="F77" s="319">
        <v>0.17250000000000001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>
      <c r="A78" s="256"/>
      <c r="B78" s="256"/>
      <c r="C78" s="228" t="s">
        <v>189</v>
      </c>
      <c r="D78" s="263">
        <v>251</v>
      </c>
      <c r="E78" s="246"/>
      <c r="F78" s="327">
        <v>0.62750000000000006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ht="15" customHeight="1">
      <c r="A79" s="218" t="s">
        <v>150</v>
      </c>
      <c r="B79" s="250"/>
      <c r="C79" s="219"/>
      <c r="D79" s="257">
        <f>D76+D77+D78</f>
        <v>327555</v>
      </c>
      <c r="E79" s="199"/>
      <c r="F79" s="258">
        <f>F76+F77+F78</f>
        <v>818.88750000000005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30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>
      <c r="A83" s="218" t="s">
        <v>151</v>
      </c>
      <c r="B83" s="250"/>
      <c r="C83" s="219"/>
      <c r="D83" s="261">
        <f>D82+D79+D75</f>
        <v>1132340</v>
      </c>
      <c r="E83" s="191"/>
      <c r="F83" s="227">
        <f>F82+F79+F75</f>
        <v>2026.0650000000001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45">
      <c r="A85" s="199"/>
      <c r="B85" s="264" t="s">
        <v>197</v>
      </c>
      <c r="C85" s="221" t="s">
        <v>48</v>
      </c>
      <c r="D85" s="263"/>
      <c r="E85" s="236" t="s">
        <v>17</v>
      </c>
      <c r="F85" s="200">
        <v>57.56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0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 ht="29.25" customHeight="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 ht="25.5" customHeight="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57.56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 ht="25.5" customHeight="1">
      <c r="A92" s="236">
        <v>6</v>
      </c>
      <c r="B92" s="236" t="s">
        <v>23</v>
      </c>
      <c r="C92" s="214" t="s">
        <v>123</v>
      </c>
      <c r="D92" s="198">
        <v>168562</v>
      </c>
      <c r="E92" s="268" t="s">
        <v>35</v>
      </c>
      <c r="F92" s="313">
        <v>674.24800000000005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 ht="25.5" customHeight="1">
      <c r="A93" s="241"/>
      <c r="B93" s="241"/>
      <c r="C93" s="214" t="s">
        <v>124</v>
      </c>
      <c r="D93" s="198">
        <v>49046</v>
      </c>
      <c r="E93" s="268"/>
      <c r="F93" s="313">
        <v>196.184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 ht="25.5" customHeight="1">
      <c r="A94" s="241"/>
      <c r="B94" s="241"/>
      <c r="C94" s="214" t="s">
        <v>125</v>
      </c>
      <c r="D94" s="198">
        <v>1391</v>
      </c>
      <c r="E94" s="268"/>
      <c r="F94" s="313">
        <v>5.5640000000000001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 customHeight="1">
      <c r="A95" s="241"/>
      <c r="B95" s="241"/>
      <c r="C95" s="214" t="s">
        <v>126</v>
      </c>
      <c r="D95" s="198">
        <v>165843</v>
      </c>
      <c r="E95" s="268"/>
      <c r="F95" s="313">
        <v>663.37199999999996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 ht="25.5" customHeight="1">
      <c r="A96" s="189" t="s">
        <v>68</v>
      </c>
      <c r="B96" s="189"/>
      <c r="C96" s="191"/>
      <c r="D96" s="195">
        <f>SUM(D92:D95)</f>
        <v>384842</v>
      </c>
      <c r="E96" s="191"/>
      <c r="F96" s="210">
        <f>SUM(F92:F95)</f>
        <v>1539.3679999999999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 ht="34.5" customHeight="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 customHeight="1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 ht="25.5" customHeight="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 ht="34.5" customHeight="1">
      <c r="A100" s="256">
        <v>8</v>
      </c>
      <c r="B100" s="269" t="s">
        <v>18</v>
      </c>
      <c r="C100" s="270" t="s">
        <v>38</v>
      </c>
      <c r="D100" s="263">
        <v>3384</v>
      </c>
      <c r="E100" s="256" t="s">
        <v>19</v>
      </c>
      <c r="F100" s="200">
        <v>169.20000000000002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 customHeight="1">
      <c r="A101" s="256"/>
      <c r="B101" s="269"/>
      <c r="C101" s="270" t="s">
        <v>39</v>
      </c>
      <c r="D101" s="263">
        <v>1399</v>
      </c>
      <c r="E101" s="256"/>
      <c r="F101" s="200">
        <v>97.93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 ht="25.5" customHeight="1">
      <c r="A102" s="189" t="s">
        <v>68</v>
      </c>
      <c r="B102" s="189"/>
      <c r="C102" s="191"/>
      <c r="D102" s="195">
        <v>4783</v>
      </c>
      <c r="E102" s="191"/>
      <c r="F102" s="210">
        <v>267.13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 ht="25.5" customHeight="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 ht="25.5" customHeight="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27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82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 ht="25.5" customHeight="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27</v>
      </c>
      <c r="E115" s="199" t="s">
        <v>21</v>
      </c>
      <c r="F115" s="345">
        <f>D115*1.8</f>
        <v>48.6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 ht="25.5" customHeight="1">
      <c r="A117" s="189" t="s">
        <v>68</v>
      </c>
      <c r="B117" s="189"/>
      <c r="C117" s="191"/>
      <c r="D117" s="195">
        <f>SUM(D113:D116)</f>
        <v>28</v>
      </c>
      <c r="E117" s="191"/>
      <c r="F117" s="210">
        <f>SUM(F113:F116)</f>
        <v>50.1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281</v>
      </c>
      <c r="E120" s="199" t="s">
        <v>19</v>
      </c>
      <c r="F120" s="271">
        <v>21.58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282</v>
      </c>
      <c r="E121" s="191"/>
      <c r="F121" s="252">
        <f>SUM(F119:F120)</f>
        <v>22.58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27</v>
      </c>
      <c r="E122" s="199" t="s">
        <v>19</v>
      </c>
      <c r="F122" s="271">
        <v>13.5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27</v>
      </c>
      <c r="E123" s="199" t="s">
        <v>19</v>
      </c>
      <c r="F123" s="271">
        <v>8.1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27</v>
      </c>
      <c r="E124" s="191"/>
      <c r="F124" s="252">
        <f>SUM(F122:F123)</f>
        <v>21.6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253</v>
      </c>
      <c r="E125" s="199" t="s">
        <v>19</v>
      </c>
      <c r="F125" s="271">
        <v>25.3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253</v>
      </c>
      <c r="E126" s="199" t="s">
        <v>19</v>
      </c>
      <c r="F126" s="271">
        <v>30.36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253</v>
      </c>
      <c r="E127" s="191"/>
      <c r="F127" s="252">
        <f>SUM(F125:F126)</f>
        <v>55.66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/>
      <c r="J129" s="278"/>
      <c r="K129" s="278"/>
      <c r="L129" s="278"/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 ht="15" customHeight="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375">
        <v>632</v>
      </c>
      <c r="E134" s="199" t="s">
        <v>21</v>
      </c>
      <c r="F134" s="271">
        <v>31.6</v>
      </c>
      <c r="G134" s="323"/>
      <c r="H134" s="324"/>
      <c r="I134" s="324"/>
      <c r="J134" s="324"/>
      <c r="K134" s="324"/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632</v>
      </c>
      <c r="E135" s="191"/>
      <c r="F135" s="252">
        <f>F134+F133</f>
        <v>31.6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27</v>
      </c>
      <c r="E138" s="199" t="s">
        <v>19</v>
      </c>
      <c r="F138" s="271">
        <v>486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27</v>
      </c>
      <c r="E139" s="199" t="s">
        <v>19</v>
      </c>
      <c r="F139" s="271">
        <v>27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54</v>
      </c>
      <c r="E140" s="191"/>
      <c r="F140" s="252">
        <f>SUM(F137:F139)</f>
        <v>513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1561727</v>
      </c>
      <c r="E141" s="282"/>
      <c r="F141" s="335">
        <f>F10+F64+F68+F83+F91+F96+F99+F102+F104+F111+F117+F121+F124+F127+F131+F135+F140</f>
        <v>4817.5789900000009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23.25" customHeight="1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23.25" customHeight="1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23.25" customHeight="1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0" activePane="bottomRight" state="frozen"/>
      <selection activeCell="D103" sqref="D103"/>
      <selection pane="topRight" activeCell="D103" sqref="D103"/>
      <selection pane="bottomLeft" activeCell="D103" sqref="D103"/>
      <selection pane="bottomRight" activeCell="F129" sqref="F129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93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1150</v>
      </c>
      <c r="E17" s="199" t="s">
        <v>19</v>
      </c>
      <c r="F17" s="312">
        <f>D17*775/100000</f>
        <v>8.9124999999999996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1150</v>
      </c>
      <c r="E18" s="199" t="s">
        <v>19</v>
      </c>
      <c r="F18" s="200">
        <f>D18*11220/100000</f>
        <v>129.03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1150</v>
      </c>
      <c r="E19" s="199" t="s">
        <v>19</v>
      </c>
      <c r="F19" s="200">
        <f>D19*500/100000</f>
        <v>5.75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48.75" customHeight="1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1150</v>
      </c>
      <c r="E24" s="199"/>
      <c r="F24" s="210">
        <f>SUM(F13:F23)</f>
        <v>143.6925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50.25" customHeight="1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 ht="63.75" customHeight="1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 ht="50.25" customHeight="1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 ht="49.5" customHeight="1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50.25" customHeight="1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1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1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16.5" customHeight="1">
      <c r="A34" s="215"/>
      <c r="B34" s="197" t="s">
        <v>74</v>
      </c>
      <c r="C34" s="197" t="s">
        <v>42</v>
      </c>
      <c r="D34" s="198"/>
      <c r="E34" s="199" t="s">
        <v>19</v>
      </c>
      <c r="F34" s="312">
        <f>67*D34/100000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15" customHeight="1">
      <c r="A35" s="215"/>
      <c r="B35" s="197" t="s">
        <v>75</v>
      </c>
      <c r="C35" s="197" t="s">
        <v>42</v>
      </c>
      <c r="D35" s="198"/>
      <c r="E35" s="199" t="s">
        <v>19</v>
      </c>
      <c r="F35" s="312"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>
      <c r="A36" s="216"/>
      <c r="B36" s="197" t="s">
        <v>94</v>
      </c>
      <c r="C36" s="197" t="s">
        <v>42</v>
      </c>
      <c r="D36" s="198"/>
      <c r="E36" s="199" t="s">
        <v>19</v>
      </c>
      <c r="F36" s="312">
        <f>500*D36/100000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1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1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2763</v>
      </c>
      <c r="E47" s="199" t="s">
        <v>19</v>
      </c>
      <c r="F47" s="312">
        <f>D47*67/100000</f>
        <v>1.85121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2763</v>
      </c>
      <c r="E49" s="199" t="s">
        <v>19</v>
      </c>
      <c r="F49" s="312">
        <f>D49*500/100000</f>
        <v>13.815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2763</v>
      </c>
      <c r="E50" s="199"/>
      <c r="F50" s="210">
        <f>SUM(F39:F49)</f>
        <v>15.66621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1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3913</v>
      </c>
      <c r="E64" s="191"/>
      <c r="F64" s="227">
        <f>+F63+F50+F37+F24</f>
        <v>159.35871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24622</v>
      </c>
      <c r="E66" s="228" t="s">
        <v>19</v>
      </c>
      <c r="F66" s="200">
        <f>D66*0.0003</f>
        <v>7.3865999999999996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314">
        <v>24622</v>
      </c>
      <c r="E67" s="199" t="s">
        <v>77</v>
      </c>
      <c r="F67" s="200">
        <f>D67*0.0003</f>
        <v>7.3865999999999996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24622</v>
      </c>
      <c r="E68" s="191"/>
      <c r="F68" s="210">
        <f>SUM(F66:F67)</f>
        <v>14.773199999999999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30" customHeight="1">
      <c r="A69" s="236">
        <v>4</v>
      </c>
      <c r="B69" s="236" t="s">
        <v>142</v>
      </c>
      <c r="C69" s="228" t="s">
        <v>181</v>
      </c>
      <c r="D69" s="198">
        <v>244550</v>
      </c>
      <c r="E69" s="237" t="s">
        <v>17</v>
      </c>
      <c r="F69" s="315">
        <v>366.82499999999999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 ht="30" customHeight="1">
      <c r="A70" s="241"/>
      <c r="B70" s="241"/>
      <c r="C70" s="228" t="s">
        <v>182</v>
      </c>
      <c r="D70" s="198">
        <v>76</v>
      </c>
      <c r="E70" s="242"/>
      <c r="F70" s="319">
        <v>0.114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151</v>
      </c>
      <c r="E71" s="242"/>
      <c r="F71" s="319">
        <v>0.22650000000000001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372254</v>
      </c>
      <c r="E72" s="242"/>
      <c r="F72" s="319">
        <v>558.38099999999997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175</v>
      </c>
      <c r="E73" s="242"/>
      <c r="F73" s="319">
        <v>0.26250000000000001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241</v>
      </c>
      <c r="E74" s="246"/>
      <c r="F74" s="319">
        <v>0.36149999999999999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617447</v>
      </c>
      <c r="E75" s="199"/>
      <c r="F75" s="252">
        <f>SUM(F69:F74)</f>
        <v>926.17049999999995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265912</v>
      </c>
      <c r="E76" s="237" t="s">
        <v>17</v>
      </c>
      <c r="F76" s="319">
        <v>664.78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87</v>
      </c>
      <c r="E77" s="242"/>
      <c r="F77" s="319">
        <v>0.2175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6.5" customHeight="1">
      <c r="A78" s="256"/>
      <c r="B78" s="256"/>
      <c r="C78" s="228" t="s">
        <v>189</v>
      </c>
      <c r="D78" s="263">
        <v>210</v>
      </c>
      <c r="E78" s="246"/>
      <c r="F78" s="327">
        <v>0.52500000000000002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ht="23.25" customHeight="1">
      <c r="A79" s="218" t="s">
        <v>150</v>
      </c>
      <c r="B79" s="250"/>
      <c r="C79" s="219"/>
      <c r="D79" s="257">
        <f>D76+D77+D78</f>
        <v>266209</v>
      </c>
      <c r="E79" s="199"/>
      <c r="F79" s="258">
        <f>F76+F77+F78</f>
        <v>665.52249999999992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195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883656</v>
      </c>
      <c r="E83" s="191"/>
      <c r="F83" s="227">
        <f>F82+F79+F75</f>
        <v>1591.6929999999998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35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55.25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0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55.25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129113</v>
      </c>
      <c r="E92" s="268" t="s">
        <v>35</v>
      </c>
      <c r="F92" s="313">
        <v>516.452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103775</v>
      </c>
      <c r="E93" s="268"/>
      <c r="F93" s="313">
        <v>415.1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586</v>
      </c>
      <c r="E94" s="268"/>
      <c r="F94" s="313">
        <v>2.3439999999999999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34572</v>
      </c>
      <c r="E95" s="268"/>
      <c r="F95" s="313">
        <v>138.28800000000001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268046</v>
      </c>
      <c r="E96" s="191"/>
      <c r="F96" s="210">
        <f>SUM(F92:F95)</f>
        <v>1072.1840000000002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3171</v>
      </c>
      <c r="E100" s="256" t="s">
        <v>19</v>
      </c>
      <c r="F100" s="200">
        <v>158.55000000000001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1436</v>
      </c>
      <c r="E101" s="256"/>
      <c r="F101" s="200">
        <v>100.52000000000001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4607</v>
      </c>
      <c r="E102" s="191"/>
      <c r="F102" s="210">
        <f>SUM(F100:F101)</f>
        <v>259.07000000000005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24</v>
      </c>
      <c r="E115" s="199" t="s">
        <v>21</v>
      </c>
      <c r="F115" s="345">
        <f>D115*1.8</f>
        <v>43.2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25</v>
      </c>
      <c r="E117" s="191"/>
      <c r="F117" s="210">
        <f>SUM(F113:F116)</f>
        <v>44.7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277</v>
      </c>
      <c r="E120" s="199" t="s">
        <v>19</v>
      </c>
      <c r="F120" s="271">
        <v>20.92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278</v>
      </c>
      <c r="E121" s="191"/>
      <c r="F121" s="252">
        <f>SUM(F119:F120)</f>
        <v>21.92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24</v>
      </c>
      <c r="E122" s="199" t="s">
        <v>19</v>
      </c>
      <c r="F122" s="271">
        <v>12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24</v>
      </c>
      <c r="E123" s="199" t="s">
        <v>19</v>
      </c>
      <c r="F123" s="271">
        <v>7.1999999999999993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24</v>
      </c>
      <c r="E124" s="191"/>
      <c r="F124" s="252">
        <f>SUM(F122:F123)</f>
        <v>19.2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252</v>
      </c>
      <c r="E125" s="199" t="s">
        <v>19</v>
      </c>
      <c r="F125" s="271">
        <v>25.200000000000003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252</v>
      </c>
      <c r="E126" s="199" t="s">
        <v>19</v>
      </c>
      <c r="F126" s="271">
        <v>30.24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252</v>
      </c>
      <c r="E127" s="191"/>
      <c r="F127" s="252">
        <f>SUM(F125:F126)</f>
        <v>55.44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532</v>
      </c>
      <c r="E134" s="199" t="s">
        <v>21</v>
      </c>
      <c r="F134" s="271">
        <v>26.6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532</v>
      </c>
      <c r="E135" s="191"/>
      <c r="F135" s="252">
        <f>F134+F133</f>
        <v>26.6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27.14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24</v>
      </c>
      <c r="E138" s="199" t="s">
        <v>19</v>
      </c>
      <c r="F138" s="271">
        <v>432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24</v>
      </c>
      <c r="E139" s="199" t="s">
        <v>19</v>
      </c>
      <c r="F139" s="271">
        <v>24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48</v>
      </c>
      <c r="E140" s="191"/>
      <c r="F140" s="252">
        <f>SUM(F137:F139)</f>
        <v>483.14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1186005</v>
      </c>
      <c r="E141" s="282"/>
      <c r="F141" s="335">
        <f>F10+F64+F68+F83+F91+F96+F99+F102+F104+F111+F117+F121+F124+F127+F131+F135+F140</f>
        <v>3876.3289099999997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6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G75:R75"/>
    <mergeCell ref="A76:A78"/>
    <mergeCell ref="B76:B78"/>
    <mergeCell ref="E76:E78"/>
    <mergeCell ref="G76:K78"/>
    <mergeCell ref="P76:R76"/>
    <mergeCell ref="P77:R77"/>
    <mergeCell ref="P78:R78"/>
    <mergeCell ref="A50:B50"/>
    <mergeCell ref="A51:A54"/>
    <mergeCell ref="A55:A58"/>
    <mergeCell ref="A59:A62"/>
    <mergeCell ref="A64:B64"/>
    <mergeCell ref="A68:B68"/>
    <mergeCell ref="A69:A74"/>
    <mergeCell ref="B69:B74"/>
    <mergeCell ref="E69:E74"/>
    <mergeCell ref="G69:K74"/>
    <mergeCell ref="P69:R69"/>
    <mergeCell ref="P70:R70"/>
    <mergeCell ref="P71:R71"/>
    <mergeCell ref="P72:R72"/>
    <mergeCell ref="P74:R74"/>
    <mergeCell ref="A75:C75"/>
    <mergeCell ref="A63:B6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A33:A36"/>
    <mergeCell ref="A37:B37"/>
    <mergeCell ref="A38:A41"/>
    <mergeCell ref="A42:A45"/>
    <mergeCell ref="A46:A49"/>
    <mergeCell ref="A16:A19"/>
    <mergeCell ref="A20:A23"/>
    <mergeCell ref="A24:B24"/>
    <mergeCell ref="A25:A28"/>
    <mergeCell ref="A29:A32"/>
  </mergeCells>
  <printOptions horizontalCentered="1"/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3" manualBreakCount="3">
    <brk id="25" max="17" man="1"/>
    <brk id="40" max="17" man="1"/>
    <brk id="60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96" activePane="bottomRight" state="frozen"/>
      <selection activeCell="D103" sqref="D103"/>
      <selection pane="topRight" activeCell="D103" sqref="D103"/>
      <selection pane="bottomLeft" activeCell="D103" sqref="D103"/>
      <selection pane="bottomRight" activeCell="D106" sqref="D10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102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650</v>
      </c>
      <c r="E17" s="199" t="s">
        <v>19</v>
      </c>
      <c r="F17" s="312">
        <f>D17*775/100000</f>
        <v>5.0374999999999996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650</v>
      </c>
      <c r="E18" s="199" t="s">
        <v>19</v>
      </c>
      <c r="F18" s="200">
        <f>D18*11220/100000</f>
        <v>72.930000000000007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650</v>
      </c>
      <c r="E19" s="199" t="s">
        <v>19</v>
      </c>
      <c r="F19" s="200">
        <f>D19*500/100000</f>
        <v>3.25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650</v>
      </c>
      <c r="E24" s="199"/>
      <c r="F24" s="210">
        <f>SUM(F13:F23)</f>
        <v>81.217500000000001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12">
        <f>67*D34/100000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312">
        <f>500*D36/100000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1644</v>
      </c>
      <c r="E47" s="199" t="s">
        <v>19</v>
      </c>
      <c r="F47" s="312">
        <f>D47*67/100000</f>
        <v>1.10148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23"/>
      <c r="N48" s="223"/>
      <c r="O48" s="223"/>
      <c r="P48" s="223"/>
      <c r="Q48" s="223"/>
      <c r="R48" s="223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1644</v>
      </c>
      <c r="E49" s="199" t="s">
        <v>19</v>
      </c>
      <c r="F49" s="312">
        <f>D49*500/100000</f>
        <v>8.2200000000000006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1644</v>
      </c>
      <c r="E50" s="199"/>
      <c r="F50" s="210">
        <f>SUM(F39:F49)</f>
        <v>9.3214800000000011</v>
      </c>
      <c r="G50" s="211"/>
      <c r="H50" s="211"/>
      <c r="I50" s="211"/>
      <c r="J50" s="211"/>
      <c r="K50" s="211"/>
      <c r="L50" s="211"/>
      <c r="M50" s="223"/>
      <c r="N50" s="223"/>
      <c r="O50" s="223"/>
      <c r="P50" s="223"/>
      <c r="Q50" s="223"/>
      <c r="R50" s="223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2294</v>
      </c>
      <c r="E64" s="191"/>
      <c r="F64" s="227">
        <f>+F63+F50+F37+F24</f>
        <v>90.538980000000009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20877</v>
      </c>
      <c r="E66" s="228" t="s">
        <v>19</v>
      </c>
      <c r="F66" s="200">
        <f>D66*0.0003</f>
        <v>6.2630999999999997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314">
        <v>20877</v>
      </c>
      <c r="E67" s="199" t="s">
        <v>77</v>
      </c>
      <c r="F67" s="200">
        <f>D67*0.0003</f>
        <v>6.2630999999999997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20877</v>
      </c>
      <c r="E68" s="191"/>
      <c r="F68" s="210">
        <f>SUM(F66:F67)</f>
        <v>12.526199999999999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149816</v>
      </c>
      <c r="E69" s="237" t="s">
        <v>17</v>
      </c>
      <c r="F69" s="315">
        <v>224.72400000000002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55</v>
      </c>
      <c r="E70" s="242"/>
      <c r="F70" s="319">
        <v>8.2500000000000004E-2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165</v>
      </c>
      <c r="E71" s="242"/>
      <c r="F71" s="319">
        <v>0.2475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213602</v>
      </c>
      <c r="E72" s="242"/>
      <c r="F72" s="319">
        <v>320.40300000000002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85</v>
      </c>
      <c r="E73" s="242"/>
      <c r="F73" s="319">
        <v>0.1275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179</v>
      </c>
      <c r="E74" s="246"/>
      <c r="F74" s="319">
        <v>0.26850000000000002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363902</v>
      </c>
      <c r="E75" s="199"/>
      <c r="F75" s="252">
        <f>SUM(F69:F74)</f>
        <v>545.85300000000018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175766</v>
      </c>
      <c r="E76" s="237" t="s">
        <v>17</v>
      </c>
      <c r="F76" s="319">
        <v>439.41500000000002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83</v>
      </c>
      <c r="E77" s="242"/>
      <c r="F77" s="319">
        <v>0.20750000000000002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155</v>
      </c>
      <c r="E78" s="246"/>
      <c r="F78" s="319">
        <v>0.38750000000000001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176004</v>
      </c>
      <c r="E79" s="199"/>
      <c r="F79" s="258">
        <f>F76+F77+F78</f>
        <v>440.01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1.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65"/>
      <c r="Q81" s="265"/>
      <c r="R81" s="265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383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539906</v>
      </c>
      <c r="E83" s="191"/>
      <c r="F83" s="227">
        <f>F82+F79+F75</f>
        <v>985.86300000000017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30.33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 t="s">
        <v>84</v>
      </c>
      <c r="M86" s="211" t="s">
        <v>85</v>
      </c>
      <c r="N86" s="211" t="s">
        <v>91</v>
      </c>
      <c r="O86" s="211"/>
      <c r="P86" s="265" t="s">
        <v>90</v>
      </c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 t="s">
        <v>84</v>
      </c>
      <c r="M87" s="211" t="s">
        <v>85</v>
      </c>
      <c r="N87" s="211" t="s">
        <v>91</v>
      </c>
      <c r="O87" s="211"/>
      <c r="P87" s="265" t="s">
        <v>90</v>
      </c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 t="s">
        <v>84</v>
      </c>
      <c r="M88" s="211" t="s">
        <v>85</v>
      </c>
      <c r="N88" s="211" t="s">
        <v>91</v>
      </c>
      <c r="O88" s="211"/>
      <c r="P88" s="265" t="s">
        <v>90</v>
      </c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 t="s">
        <v>84</v>
      </c>
      <c r="M89" s="211" t="s">
        <v>85</v>
      </c>
      <c r="N89" s="211" t="s">
        <v>91</v>
      </c>
      <c r="O89" s="211"/>
      <c r="P89" s="265" t="s">
        <v>90</v>
      </c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 t="s">
        <v>84</v>
      </c>
      <c r="M90" s="211" t="s">
        <v>85</v>
      </c>
      <c r="N90" s="211" t="s">
        <v>91</v>
      </c>
      <c r="O90" s="211"/>
      <c r="P90" s="265" t="s">
        <v>90</v>
      </c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30.33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76898</v>
      </c>
      <c r="E92" s="268" t="s">
        <v>35</v>
      </c>
      <c r="F92" s="313">
        <v>307.59199999999998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42375</v>
      </c>
      <c r="E93" s="268"/>
      <c r="F93" s="313">
        <v>169.5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10613</v>
      </c>
      <c r="E94" s="268"/>
      <c r="F94" s="313">
        <v>42.451999999999998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60353</v>
      </c>
      <c r="E95" s="268"/>
      <c r="F95" s="313">
        <v>241.41200000000001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190239</v>
      </c>
      <c r="E96" s="191"/>
      <c r="F96" s="210">
        <f>SUM(F92:F95)</f>
        <v>760.95600000000002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1810</v>
      </c>
      <c r="E100" s="256" t="s">
        <v>19</v>
      </c>
      <c r="F100" s="200">
        <v>90.5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703</v>
      </c>
      <c r="E101" s="256"/>
      <c r="F101" s="200">
        <v>49.210000000000008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2513</v>
      </c>
      <c r="E102" s="191"/>
      <c r="F102" s="210">
        <f>SUM(F100:F101)</f>
        <v>139.71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19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14</v>
      </c>
      <c r="E115" s="199" t="s">
        <v>21</v>
      </c>
      <c r="F115" s="345">
        <f>D115*1.8</f>
        <v>25.2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15</v>
      </c>
      <c r="E117" s="191"/>
      <c r="F117" s="210">
        <f>SUM(F113:F116)</f>
        <v>26.7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152</v>
      </c>
      <c r="E120" s="199" t="s">
        <v>19</v>
      </c>
      <c r="F120" s="271">
        <v>11.77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153</v>
      </c>
      <c r="E121" s="191"/>
      <c r="F121" s="252">
        <f>SUM(F119:F120)</f>
        <v>14.77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14</v>
      </c>
      <c r="E122" s="199" t="s">
        <v>19</v>
      </c>
      <c r="F122" s="271">
        <v>7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14</v>
      </c>
      <c r="E123" s="199" t="s">
        <v>19</v>
      </c>
      <c r="F123" s="271">
        <v>4.2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14</v>
      </c>
      <c r="E124" s="191"/>
      <c r="F124" s="252">
        <f>SUM(F122:F123)</f>
        <v>11.2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137</v>
      </c>
      <c r="E125" s="199" t="s">
        <v>19</v>
      </c>
      <c r="F125" s="271">
        <v>13.700000000000001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137</v>
      </c>
      <c r="E126" s="199" t="s">
        <v>19</v>
      </c>
      <c r="F126" s="271">
        <v>16.439999999999998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137</v>
      </c>
      <c r="E127" s="191"/>
      <c r="F127" s="252">
        <f>SUM(F125:F126)</f>
        <v>30.14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253</v>
      </c>
      <c r="E134" s="199" t="s">
        <v>21</v>
      </c>
      <c r="F134" s="271">
        <v>12.65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253</v>
      </c>
      <c r="E135" s="191"/>
      <c r="F135" s="252">
        <f>F134+F133</f>
        <v>12.65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14</v>
      </c>
      <c r="E138" s="199" t="s">
        <v>19</v>
      </c>
      <c r="F138" s="271">
        <v>252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14</v>
      </c>
      <c r="E139" s="199" t="s">
        <v>19</v>
      </c>
      <c r="F139" s="271">
        <v>14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28</v>
      </c>
      <c r="E140" s="191"/>
      <c r="F140" s="252">
        <f>SUM(F137:F139)</f>
        <v>266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756431</v>
      </c>
      <c r="E141" s="282"/>
      <c r="F141" s="335">
        <f>F10+F64+F68+F83+F91+F96+F99+F102+F104+F111+F117+F121+F124+F127+F131+F135+F140</f>
        <v>2450.3841799999996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verticalDpi="300" r:id="rId1"/>
  <rowBreaks count="2" manualBreakCount="2">
    <brk id="38" max="16383" man="1"/>
    <brk id="7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17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155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746</v>
      </c>
      <c r="E17" s="199" t="s">
        <v>19</v>
      </c>
      <c r="F17" s="312">
        <f>D17*775/100000</f>
        <v>5.7815000000000003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746</v>
      </c>
      <c r="E18" s="199" t="s">
        <v>19</v>
      </c>
      <c r="F18" s="200">
        <f>D18*11220/100000</f>
        <v>83.7012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746</v>
      </c>
      <c r="E19" s="199" t="s">
        <v>19</v>
      </c>
      <c r="F19" s="200">
        <f>D19*500/100000</f>
        <v>3.73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746</v>
      </c>
      <c r="E24" s="199"/>
      <c r="F24" s="210">
        <f>SUM(F13:F23)</f>
        <v>93.212699999999998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619</v>
      </c>
      <c r="E34" s="199" t="s">
        <v>19</v>
      </c>
      <c r="F34" s="312">
        <f>67*D34/100000</f>
        <v>0.41472999999999999</v>
      </c>
      <c r="G34" s="191"/>
      <c r="H34" s="191"/>
      <c r="I34" s="191"/>
      <c r="J34" s="191"/>
      <c r="K34" s="191"/>
      <c r="L34" s="191"/>
      <c r="M34" s="223" t="s">
        <v>95</v>
      </c>
      <c r="N34" s="223" t="s">
        <v>95</v>
      </c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f>7480*D35/100000</f>
        <v>0</v>
      </c>
      <c r="G35" s="191"/>
      <c r="H35" s="191"/>
      <c r="I35" s="191"/>
      <c r="J35" s="191"/>
      <c r="K35" s="191"/>
      <c r="L35" s="191"/>
      <c r="M35" s="223" t="s">
        <v>95</v>
      </c>
      <c r="N35" s="223" t="s">
        <v>95</v>
      </c>
      <c r="O35" s="223" t="s">
        <v>95</v>
      </c>
      <c r="P35" s="223" t="s">
        <v>95</v>
      </c>
      <c r="Q35" s="223" t="s">
        <v>95</v>
      </c>
      <c r="R35" s="223" t="s">
        <v>95</v>
      </c>
    </row>
    <row r="36" spans="1:21" ht="34.5" customHeight="1">
      <c r="A36" s="216"/>
      <c r="B36" s="197" t="s">
        <v>94</v>
      </c>
      <c r="C36" s="197" t="s">
        <v>42</v>
      </c>
      <c r="D36" s="198">
        <v>619</v>
      </c>
      <c r="E36" s="199" t="s">
        <v>19</v>
      </c>
      <c r="F36" s="312">
        <f>500*D36/100000</f>
        <v>3.0950000000000002</v>
      </c>
      <c r="G36" s="191"/>
      <c r="H36" s="191"/>
      <c r="I36" s="191"/>
      <c r="J36" s="191"/>
      <c r="K36" s="191"/>
      <c r="L36" s="191"/>
      <c r="M36" s="223" t="s">
        <v>95</v>
      </c>
      <c r="N36" s="223" t="s">
        <v>95</v>
      </c>
      <c r="O36" s="223" t="s">
        <v>95</v>
      </c>
      <c r="P36" s="223" t="s">
        <v>95</v>
      </c>
      <c r="Q36" s="223" t="s">
        <v>95</v>
      </c>
      <c r="R36" s="223" t="s">
        <v>95</v>
      </c>
    </row>
    <row r="37" spans="1:21" ht="30" customHeight="1">
      <c r="A37" s="218" t="s">
        <v>147</v>
      </c>
      <c r="B37" s="219"/>
      <c r="C37" s="197"/>
      <c r="D37" s="195">
        <f>+D34+D30+D26</f>
        <v>619</v>
      </c>
      <c r="E37" s="199"/>
      <c r="F37" s="210">
        <f>SUM(F26:F36)</f>
        <v>3.5097300000000002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1810</v>
      </c>
      <c r="E47" s="199" t="s">
        <v>19</v>
      </c>
      <c r="F47" s="312">
        <f>D47*67/100000</f>
        <v>1.2126999999999999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1810</v>
      </c>
      <c r="E49" s="199" t="s">
        <v>19</v>
      </c>
      <c r="F49" s="312">
        <f>D49*500/100000</f>
        <v>9.0500000000000007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1810</v>
      </c>
      <c r="E50" s="199"/>
      <c r="F50" s="210">
        <f>SUM(F39:F49)</f>
        <v>10.262700000000001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3175</v>
      </c>
      <c r="E64" s="191"/>
      <c r="F64" s="227">
        <f>+F63+F50+F37+F24</f>
        <v>106.98513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13523</v>
      </c>
      <c r="E66" s="228" t="s">
        <v>19</v>
      </c>
      <c r="F66" s="200">
        <f>D66*0.0003</f>
        <v>4.0568999999999997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314">
        <v>13523</v>
      </c>
      <c r="E67" s="199" t="s">
        <v>77</v>
      </c>
      <c r="F67" s="200">
        <f>D67*0.0003</f>
        <v>4.0568999999999997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13523</v>
      </c>
      <c r="E68" s="191"/>
      <c r="F68" s="210">
        <f>SUM(F66:F67)</f>
        <v>8.1137999999999995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30" customHeight="1">
      <c r="A69" s="236">
        <v>4</v>
      </c>
      <c r="B69" s="236" t="s">
        <v>142</v>
      </c>
      <c r="C69" s="228" t="s">
        <v>181</v>
      </c>
      <c r="D69" s="198">
        <v>121475</v>
      </c>
      <c r="E69" s="237" t="s">
        <v>17</v>
      </c>
      <c r="F69" s="315">
        <v>182.21250000000001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32</v>
      </c>
      <c r="E70" s="242"/>
      <c r="F70" s="319">
        <v>4.8000000000000001E-2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99</v>
      </c>
      <c r="E71" s="242"/>
      <c r="F71" s="319">
        <v>0.14849999999999999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183593</v>
      </c>
      <c r="E72" s="242"/>
      <c r="F72" s="319">
        <v>275.3895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12</v>
      </c>
      <c r="E73" s="242"/>
      <c r="F73" s="319">
        <v>1.8000000000000002E-2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231</v>
      </c>
      <c r="E74" s="246"/>
      <c r="F74" s="319">
        <v>0.34650000000000003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305442</v>
      </c>
      <c r="E75" s="199"/>
      <c r="F75" s="252">
        <f>SUM(F69:F74)</f>
        <v>458.16299999999995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125576</v>
      </c>
      <c r="E76" s="237" t="s">
        <v>17</v>
      </c>
      <c r="F76" s="319">
        <v>313.94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.75" customHeight="1">
      <c r="A77" s="256"/>
      <c r="B77" s="256"/>
      <c r="C77" s="228" t="s">
        <v>188</v>
      </c>
      <c r="D77" s="198">
        <v>4</v>
      </c>
      <c r="E77" s="242"/>
      <c r="F77" s="319">
        <v>0.01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146</v>
      </c>
      <c r="E78" s="246"/>
      <c r="F78" s="327">
        <v>0.36499999999999999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125726</v>
      </c>
      <c r="E79" s="199"/>
      <c r="F79" s="258">
        <f>F76+F77+F78</f>
        <v>314.315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65"/>
      <c r="Q81" s="265"/>
      <c r="R81" s="265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431168</v>
      </c>
      <c r="E83" s="191"/>
      <c r="F83" s="227">
        <f>F82+F79+F75</f>
        <v>772.47799999999995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30.69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30.69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59938</v>
      </c>
      <c r="E92" s="268" t="s">
        <v>35</v>
      </c>
      <c r="F92" s="313">
        <v>239.75200000000001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25425</v>
      </c>
      <c r="E93" s="268"/>
      <c r="F93" s="313">
        <v>101.7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8115</v>
      </c>
      <c r="E94" s="268"/>
      <c r="F94" s="313">
        <v>32.46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50258</v>
      </c>
      <c r="E95" s="268"/>
      <c r="F95" s="313">
        <v>201.03200000000001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143736</v>
      </c>
      <c r="E96" s="191"/>
      <c r="F96" s="210">
        <f>SUM(F92:F95)</f>
        <v>574.94399999999996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1712</v>
      </c>
      <c r="E100" s="256" t="s">
        <v>19</v>
      </c>
      <c r="F100" s="200">
        <v>85.600000000000009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856</v>
      </c>
      <c r="E101" s="256"/>
      <c r="F101" s="200">
        <v>59.920000000000009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2568</v>
      </c>
      <c r="E102" s="191"/>
      <c r="F102" s="210">
        <f>SUM(F100:F101)</f>
        <v>145.52000000000001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4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9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15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10</v>
      </c>
      <c r="E115" s="199" t="s">
        <v>21</v>
      </c>
      <c r="F115" s="345">
        <f>D115*1.8</f>
        <v>18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11</v>
      </c>
      <c r="E117" s="191"/>
      <c r="F117" s="210">
        <f>SUM(F113:F116)</f>
        <v>19.5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154</v>
      </c>
      <c r="E120" s="199" t="s">
        <v>19</v>
      </c>
      <c r="F120" s="271">
        <v>11.08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155</v>
      </c>
      <c r="E121" s="191"/>
      <c r="F121" s="252">
        <f>SUM(F119:F120)</f>
        <v>12.08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10</v>
      </c>
      <c r="E122" s="199" t="s">
        <v>19</v>
      </c>
      <c r="F122" s="271">
        <v>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10</v>
      </c>
      <c r="E123" s="199" t="s">
        <v>19</v>
      </c>
      <c r="F123" s="271">
        <v>3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10</v>
      </c>
      <c r="E124" s="191"/>
      <c r="F124" s="252">
        <f>SUM(F122:F123)</f>
        <v>8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143</v>
      </c>
      <c r="E125" s="199" t="s">
        <v>19</v>
      </c>
      <c r="F125" s="271">
        <v>14.3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143</v>
      </c>
      <c r="E126" s="199" t="s">
        <v>19</v>
      </c>
      <c r="F126" s="271">
        <v>17.16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143</v>
      </c>
      <c r="E127" s="191"/>
      <c r="F127" s="252">
        <f>SUM(F125:F126)</f>
        <v>31.46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100</v>
      </c>
      <c r="E134" s="199" t="s">
        <v>21</v>
      </c>
      <c r="F134" s="271">
        <v>5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100</v>
      </c>
      <c r="E135" s="191"/>
      <c r="F135" s="252">
        <f>F134+F133</f>
        <v>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10</v>
      </c>
      <c r="E138" s="199" t="s">
        <v>19</v>
      </c>
      <c r="F138" s="271">
        <v>180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10</v>
      </c>
      <c r="E139" s="199" t="s">
        <v>19</v>
      </c>
      <c r="F139" s="271">
        <v>10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20</v>
      </c>
      <c r="E140" s="191"/>
      <c r="F140" s="252">
        <f>SUM(F137:F139)</f>
        <v>190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594611</v>
      </c>
      <c r="E141" s="282"/>
      <c r="F141" s="335">
        <f>F10+F64+F68+F83+F91+F96+F99+F102+F104+F111+F117+F121+F124+F127+F131+F135+F140</f>
        <v>1969.7709299999999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08" activePane="bottomRight" state="frozen"/>
      <selection activeCell="D103" sqref="D103"/>
      <selection pane="topRight" activeCell="D103" sqref="D103"/>
      <selection pane="bottomLeft" activeCell="D103" sqref="D103"/>
      <selection pane="bottomRight" activeCell="I119" sqref="I119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156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1059</v>
      </c>
      <c r="E17" s="199" t="s">
        <v>19</v>
      </c>
      <c r="F17" s="312">
        <f>D17*775/100000</f>
        <v>8.2072500000000002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1059</v>
      </c>
      <c r="E18" s="199" t="s">
        <v>19</v>
      </c>
      <c r="F18" s="200">
        <f>D18*11220/100000</f>
        <v>118.8198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1059</v>
      </c>
      <c r="E19" s="199" t="s">
        <v>19</v>
      </c>
      <c r="F19" s="200">
        <f>D19*500/100000</f>
        <v>5.2949999999999999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1059</v>
      </c>
      <c r="E24" s="199"/>
      <c r="F24" s="210">
        <f>SUM(F13:F23)</f>
        <v>132.32204999999999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/>
      <c r="E30" s="199" t="s">
        <v>19</v>
      </c>
      <c r="F30" s="312"/>
      <c r="G30" s="191"/>
      <c r="H30" s="191"/>
      <c r="I30" s="191"/>
      <c r="J30" s="191"/>
      <c r="K30" s="191"/>
      <c r="L30" s="191"/>
      <c r="M30" s="223"/>
      <c r="N30" s="223"/>
      <c r="O30" s="223"/>
      <c r="P30" s="223"/>
      <c r="Q30" s="223"/>
      <c r="R30" s="223"/>
    </row>
    <row r="31" spans="1:18" ht="29.25" customHeight="1">
      <c r="A31" s="215"/>
      <c r="B31" s="197" t="s">
        <v>75</v>
      </c>
      <c r="C31" s="197" t="s">
        <v>42</v>
      </c>
      <c r="D31" s="198"/>
      <c r="E31" s="199" t="s">
        <v>19</v>
      </c>
      <c r="F31" s="312"/>
      <c r="G31" s="191"/>
      <c r="H31" s="191"/>
      <c r="I31" s="191"/>
      <c r="J31" s="191"/>
      <c r="K31" s="191"/>
      <c r="L31" s="191"/>
      <c r="M31" s="223"/>
      <c r="N31" s="223"/>
      <c r="O31" s="223"/>
      <c r="P31" s="223"/>
      <c r="Q31" s="223"/>
      <c r="R31" s="223"/>
    </row>
    <row r="32" spans="1:18" ht="25.5" customHeight="1">
      <c r="A32" s="216"/>
      <c r="B32" s="197" t="s">
        <v>94</v>
      </c>
      <c r="C32" s="197" t="s">
        <v>42</v>
      </c>
      <c r="D32" s="198"/>
      <c r="E32" s="199" t="s">
        <v>19</v>
      </c>
      <c r="F32" s="312"/>
      <c r="G32" s="191"/>
      <c r="H32" s="191"/>
      <c r="I32" s="191"/>
      <c r="J32" s="191"/>
      <c r="K32" s="191"/>
      <c r="L32" s="191"/>
      <c r="M32" s="223"/>
      <c r="N32" s="223"/>
      <c r="O32" s="223"/>
      <c r="P32" s="223"/>
      <c r="Q32" s="223"/>
      <c r="R32" s="223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12">
        <f>67*D34/100000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223"/>
      <c r="P34" s="223"/>
      <c r="Q34" s="223"/>
      <c r="R34" s="223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f>7480*D35/100000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312">
        <f>500*D36/100000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490</v>
      </c>
      <c r="E47" s="199" t="s">
        <v>19</v>
      </c>
      <c r="F47" s="312">
        <f>D47*67/100000</f>
        <v>0.32829999999999998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490</v>
      </c>
      <c r="E49" s="199" t="s">
        <v>19</v>
      </c>
      <c r="F49" s="312">
        <f>D49*500/100000</f>
        <v>2.4500000000000002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490</v>
      </c>
      <c r="E50" s="199"/>
      <c r="F50" s="210">
        <f>SUM(F39:F49)</f>
        <v>2.7783000000000002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1549</v>
      </c>
      <c r="E64" s="191"/>
      <c r="F64" s="227">
        <f>+F63+F50+F37+F24</f>
        <v>135.10034999999999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9239</v>
      </c>
      <c r="E66" s="228" t="s">
        <v>19</v>
      </c>
      <c r="F66" s="200">
        <f>D66*0.0003</f>
        <v>2.7716999999999996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314">
        <v>9239</v>
      </c>
      <c r="E67" s="199" t="s">
        <v>77</v>
      </c>
      <c r="F67" s="200">
        <f>D67*0.0003</f>
        <v>2.7716999999999996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9239</v>
      </c>
      <c r="E68" s="191"/>
      <c r="F68" s="210">
        <f>SUM(F66:F67)</f>
        <v>5.5433999999999992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58269</v>
      </c>
      <c r="E69" s="237" t="s">
        <v>17</v>
      </c>
      <c r="F69" s="315">
        <v>87.403500000000008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38</v>
      </c>
      <c r="E70" s="242"/>
      <c r="F70" s="319">
        <v>5.7000000000000002E-2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122</v>
      </c>
      <c r="E71" s="242"/>
      <c r="F71" s="319">
        <v>0.183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92207</v>
      </c>
      <c r="E72" s="242"/>
      <c r="F72" s="319">
        <v>138.31049999999999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106</v>
      </c>
      <c r="E73" s="242"/>
      <c r="F73" s="319">
        <v>0.159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208</v>
      </c>
      <c r="E74" s="246"/>
      <c r="F74" s="319">
        <v>0.312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150950</v>
      </c>
      <c r="E75" s="199"/>
      <c r="F75" s="252">
        <f>SUM(F69:F74)</f>
        <v>226.42500000000001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81494</v>
      </c>
      <c r="E76" s="237" t="s">
        <v>17</v>
      </c>
      <c r="F76" s="319">
        <v>203.73500000000001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95</v>
      </c>
      <c r="E77" s="242"/>
      <c r="F77" s="319">
        <v>0.23750000000000002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205</v>
      </c>
      <c r="E78" s="246"/>
      <c r="F78" s="327">
        <v>0.51249999999999996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81794</v>
      </c>
      <c r="E79" s="199"/>
      <c r="F79" s="258">
        <f>F76+F77+F78</f>
        <v>204.48500000000001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4" customHeight="1">
      <c r="A80" s="259"/>
      <c r="B80" s="260" t="s">
        <v>144</v>
      </c>
      <c r="C80" s="221" t="s">
        <v>37</v>
      </c>
      <c r="D80" s="263"/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/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65"/>
      <c r="Q81" s="265"/>
      <c r="R81" s="265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232744</v>
      </c>
      <c r="E83" s="191"/>
      <c r="F83" s="227">
        <f>F82+F79+F75</f>
        <v>430.91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15.21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15.21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28422</v>
      </c>
      <c r="E92" s="268" t="s">
        <v>35</v>
      </c>
      <c r="F92" s="313">
        <v>113.688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15902</v>
      </c>
      <c r="E93" s="268"/>
      <c r="F93" s="313">
        <v>63.608000000000004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77</v>
      </c>
      <c r="E94" s="268"/>
      <c r="F94" s="313">
        <v>0.308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35354</v>
      </c>
      <c r="E95" s="268"/>
      <c r="F95" s="313">
        <v>141.416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79755</v>
      </c>
      <c r="E96" s="191"/>
      <c r="F96" s="210">
        <f>SUM(F92:F95)</f>
        <v>319.02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906</v>
      </c>
      <c r="E100" s="256" t="s">
        <v>19</v>
      </c>
      <c r="F100" s="200">
        <v>45.300000000000004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352</v>
      </c>
      <c r="E101" s="256"/>
      <c r="F101" s="200">
        <v>24.64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1258</v>
      </c>
      <c r="E102" s="191"/>
      <c r="F102" s="210">
        <f>SUM(F100:F101)</f>
        <v>69.94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4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9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15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7</v>
      </c>
      <c r="E115" s="199" t="s">
        <v>21</v>
      </c>
      <c r="F115" s="345">
        <f>D115*1.8</f>
        <v>12.6</v>
      </c>
      <c r="G115" s="266"/>
      <c r="H115" s="266"/>
      <c r="I115" s="266"/>
      <c r="J115" s="266"/>
      <c r="K115" s="266"/>
      <c r="L115" s="211" t="s">
        <v>95</v>
      </c>
      <c r="M115" s="211" t="s">
        <v>95</v>
      </c>
      <c r="N115" s="211" t="s">
        <v>95</v>
      </c>
      <c r="O115" s="266"/>
      <c r="P115" s="266"/>
      <c r="Q115" s="266"/>
      <c r="R115" s="266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 t="s">
        <v>19</v>
      </c>
      <c r="F116" s="271">
        <v>1.5</v>
      </c>
      <c r="G116" s="266"/>
      <c r="H116" s="266"/>
      <c r="I116" s="266"/>
      <c r="J116" s="266"/>
      <c r="K116" s="266"/>
      <c r="L116" s="211" t="s">
        <v>95</v>
      </c>
      <c r="M116" s="211" t="s">
        <v>95</v>
      </c>
      <c r="N116" s="211" t="s">
        <v>95</v>
      </c>
      <c r="O116" s="266"/>
      <c r="P116" s="266"/>
      <c r="Q116" s="266"/>
      <c r="R116" s="266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8</v>
      </c>
      <c r="E117" s="191"/>
      <c r="F117" s="210">
        <f>SUM(F113:F116)</f>
        <v>14.1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78</v>
      </c>
      <c r="E120" s="199" t="s">
        <v>19</v>
      </c>
      <c r="F120" s="271">
        <v>6.1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79</v>
      </c>
      <c r="E121" s="191"/>
      <c r="F121" s="252">
        <f>SUM(F119:F120)</f>
        <v>7.1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7</v>
      </c>
      <c r="E122" s="199" t="s">
        <v>19</v>
      </c>
      <c r="F122" s="271">
        <v>3.5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7</v>
      </c>
      <c r="E123" s="199" t="s">
        <v>19</v>
      </c>
      <c r="F123" s="271">
        <v>2.1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7</v>
      </c>
      <c r="E124" s="191"/>
      <c r="F124" s="252">
        <f>SUM(F122:F123)</f>
        <v>5.6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70</v>
      </c>
      <c r="E125" s="199" t="s">
        <v>19</v>
      </c>
      <c r="F125" s="271">
        <v>7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70</v>
      </c>
      <c r="E126" s="199" t="s">
        <v>19</v>
      </c>
      <c r="F126" s="271">
        <v>8.4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70</v>
      </c>
      <c r="E127" s="191"/>
      <c r="F127" s="252">
        <f>SUM(F125:F126)</f>
        <v>15.4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650</v>
      </c>
      <c r="E134" s="199" t="s">
        <v>21</v>
      </c>
      <c r="F134" s="271">
        <v>32.5</v>
      </c>
      <c r="G134" s="266"/>
      <c r="H134" s="266"/>
      <c r="I134" s="266"/>
      <c r="J134" s="266"/>
      <c r="K134" s="266"/>
      <c r="L134" s="266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650</v>
      </c>
      <c r="E135" s="191"/>
      <c r="F135" s="252">
        <f>F134+F133</f>
        <v>32.5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7</v>
      </c>
      <c r="E138" s="199" t="s">
        <v>19</v>
      </c>
      <c r="F138" s="271">
        <v>126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7</v>
      </c>
      <c r="E139" s="199" t="s">
        <v>19</v>
      </c>
      <c r="F139" s="271">
        <v>7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14</v>
      </c>
      <c r="E140" s="191"/>
      <c r="F140" s="252">
        <f>SUM(F137:F139)</f>
        <v>133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325375</v>
      </c>
      <c r="E141" s="282"/>
      <c r="F141" s="335">
        <f>F10+F64+F68+F83+F91+F96+F99+F102+F104+F111+F117+F121+F124+F127+F131+F135+F140</f>
        <v>1248.4237500000002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verticalDpi="300" r:id="rId1"/>
  <rowBreaks count="2" manualBreakCount="2">
    <brk id="38" max="16383" man="1"/>
    <brk id="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zoomScale="70" zoomScaleNormal="70" zoomScaleSheetLayoutView="10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activeCell="E142" sqref="E142:J149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103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588</v>
      </c>
      <c r="E17" s="199" t="s">
        <v>19</v>
      </c>
      <c r="F17" s="312">
        <f>D17*775/100000</f>
        <v>4.5570000000000004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588</v>
      </c>
      <c r="E18" s="199" t="s">
        <v>19</v>
      </c>
      <c r="F18" s="200">
        <f>D18*11220/100000</f>
        <v>65.973600000000005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588</v>
      </c>
      <c r="E19" s="199" t="s">
        <v>19</v>
      </c>
      <c r="F19" s="200">
        <f>D19*500/100000</f>
        <v>2.94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588</v>
      </c>
      <c r="E24" s="199"/>
      <c r="F24" s="210">
        <f>SUM(F13:F23)</f>
        <v>73.470600000000005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12">
        <f>67*D34/100000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312">
        <f>500*D36/100000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13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13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730</v>
      </c>
      <c r="E47" s="199" t="s">
        <v>19</v>
      </c>
      <c r="F47" s="312">
        <f>D47*67/100000</f>
        <v>0.48909999999999998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23"/>
      <c r="N48" s="223"/>
      <c r="O48" s="223"/>
      <c r="P48" s="223"/>
      <c r="Q48" s="223"/>
      <c r="R48" s="223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730</v>
      </c>
      <c r="E49" s="199" t="s">
        <v>19</v>
      </c>
      <c r="F49" s="312">
        <f>D49*500/100000</f>
        <v>3.65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730</v>
      </c>
      <c r="E50" s="199"/>
      <c r="F50" s="210">
        <f>SUM(F39:F49)</f>
        <v>4.1391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/>
      <c r="E56" s="199" t="s">
        <v>19</v>
      </c>
      <c r="F56" s="313"/>
      <c r="G56" s="211"/>
      <c r="H56" s="211"/>
      <c r="I56" s="211"/>
      <c r="J56" s="211"/>
      <c r="K56" s="211"/>
      <c r="L56" s="211"/>
      <c r="M56" s="223"/>
      <c r="N56" s="223"/>
      <c r="O56" s="223"/>
      <c r="P56" s="223"/>
      <c r="Q56" s="223"/>
      <c r="R56" s="223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/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/>
      <c r="E58" s="199" t="s">
        <v>19</v>
      </c>
      <c r="F58" s="313"/>
      <c r="G58" s="211"/>
      <c r="H58" s="211"/>
      <c r="I58" s="211"/>
      <c r="J58" s="211"/>
      <c r="K58" s="211"/>
      <c r="L58" s="211"/>
      <c r="M58" s="223"/>
      <c r="N58" s="223"/>
      <c r="O58" s="223"/>
      <c r="P58" s="223"/>
      <c r="Q58" s="223"/>
      <c r="R58" s="223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/>
      <c r="E60" s="199" t="s">
        <v>19</v>
      </c>
      <c r="F60" s="313"/>
      <c r="G60" s="211"/>
      <c r="H60" s="211"/>
      <c r="I60" s="211"/>
      <c r="J60" s="211"/>
      <c r="K60" s="211"/>
      <c r="L60" s="211"/>
      <c r="M60" s="223"/>
      <c r="N60" s="223"/>
      <c r="O60" s="223"/>
      <c r="P60" s="223"/>
      <c r="Q60" s="223"/>
      <c r="R60" s="223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/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313"/>
      <c r="G62" s="211"/>
      <c r="H62" s="211"/>
      <c r="I62" s="211"/>
      <c r="J62" s="211"/>
      <c r="K62" s="211"/>
      <c r="L62" s="211"/>
      <c r="M62" s="223"/>
      <c r="N62" s="223"/>
      <c r="O62" s="223"/>
      <c r="P62" s="223"/>
      <c r="Q62" s="223"/>
      <c r="R62" s="223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1318</v>
      </c>
      <c r="E64" s="191"/>
      <c r="F64" s="227">
        <f>+F63+F50+F37+F24</f>
        <v>77.609700000000004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11580</v>
      </c>
      <c r="E66" s="228" t="s">
        <v>19</v>
      </c>
      <c r="F66" s="200">
        <f>D66*0.0003</f>
        <v>3.4739999999999998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11580</v>
      </c>
      <c r="E67" s="199" t="s">
        <v>77</v>
      </c>
      <c r="F67" s="200">
        <f>D67*0.0003</f>
        <v>3.4739999999999998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11580</v>
      </c>
      <c r="E68" s="191"/>
      <c r="F68" s="210">
        <f>SUM(F66:F67)</f>
        <v>6.9479999999999995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88491</v>
      </c>
      <c r="E69" s="237" t="s">
        <v>17</v>
      </c>
      <c r="F69" s="315">
        <v>132.73650000000001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52</v>
      </c>
      <c r="E70" s="242"/>
      <c r="F70" s="319">
        <v>7.8E-2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68</v>
      </c>
      <c r="E71" s="242"/>
      <c r="F71" s="319">
        <v>0.10200000000000001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141792</v>
      </c>
      <c r="E72" s="242"/>
      <c r="F72" s="319">
        <v>212.68800000000002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69</v>
      </c>
      <c r="E73" s="242"/>
      <c r="F73" s="319">
        <v>0.10350000000000001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192</v>
      </c>
      <c r="E74" s="246"/>
      <c r="F74" s="319">
        <v>0.28800000000000003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230664</v>
      </c>
      <c r="E75" s="199"/>
      <c r="F75" s="252">
        <f>SUM(F69:F74)</f>
        <v>345.99600000000004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120497</v>
      </c>
      <c r="E76" s="237" t="s">
        <v>17</v>
      </c>
      <c r="F76" s="319">
        <v>301.24250000000001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23</v>
      </c>
      <c r="E77" s="242"/>
      <c r="F77" s="319">
        <v>5.7500000000000002E-2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116</v>
      </c>
      <c r="E78" s="246"/>
      <c r="F78" s="327">
        <v>0.28999999999999998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120636</v>
      </c>
      <c r="E79" s="199"/>
      <c r="F79" s="258">
        <f>F76+F77+F78</f>
        <v>301.59000000000003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351300</v>
      </c>
      <c r="E83" s="191"/>
      <c r="F83" s="227">
        <f>F82+F79+F75</f>
        <v>647.58600000000001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21.57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21.57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49968</v>
      </c>
      <c r="E92" s="268" t="s">
        <v>35</v>
      </c>
      <c r="F92" s="313">
        <v>199.87200000000001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29322</v>
      </c>
      <c r="E93" s="268"/>
      <c r="F93" s="313">
        <v>117.288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4522</v>
      </c>
      <c r="E94" s="268"/>
      <c r="F94" s="313">
        <v>18.088000000000001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60473</v>
      </c>
      <c r="E95" s="268"/>
      <c r="F95" s="313">
        <v>241.892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144285</v>
      </c>
      <c r="E96" s="191"/>
      <c r="F96" s="210">
        <f>SUM(F92:F95)</f>
        <v>577.1400000000001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1210</v>
      </c>
      <c r="E100" s="256" t="s">
        <v>19</v>
      </c>
      <c r="F100" s="200">
        <v>60.5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601</v>
      </c>
      <c r="E101" s="256"/>
      <c r="F101" s="200">
        <v>42.070000000000007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1811</v>
      </c>
      <c r="E102" s="191"/>
      <c r="F102" s="210">
        <f>SUM(F100:F101)</f>
        <v>102.57000000000001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19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11</v>
      </c>
      <c r="E115" s="199" t="s">
        <v>21</v>
      </c>
      <c r="F115" s="345">
        <f>D115*1.8</f>
        <v>19.8</v>
      </c>
      <c r="G115" s="266"/>
      <c r="H115" s="266"/>
      <c r="I115" s="266"/>
      <c r="J115" s="266"/>
      <c r="K115" s="211" t="s">
        <v>95</v>
      </c>
      <c r="L115" s="211" t="s">
        <v>95</v>
      </c>
      <c r="M115" s="211" t="s">
        <v>95</v>
      </c>
      <c r="N115" s="266"/>
      <c r="O115" s="266"/>
      <c r="P115" s="266"/>
      <c r="Q115" s="266"/>
      <c r="R115" s="266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266"/>
      <c r="H116" s="266"/>
      <c r="I116" s="266"/>
      <c r="J116" s="266"/>
      <c r="K116" s="211" t="s">
        <v>95</v>
      </c>
      <c r="L116" s="211" t="s">
        <v>95</v>
      </c>
      <c r="M116" s="211" t="s">
        <v>95</v>
      </c>
      <c r="N116" s="266"/>
      <c r="O116" s="266"/>
      <c r="P116" s="266"/>
      <c r="Q116" s="266"/>
      <c r="R116" s="266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12</v>
      </c>
      <c r="E117" s="191"/>
      <c r="F117" s="210">
        <f>SUM(F113:F116)</f>
        <v>21.3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112</v>
      </c>
      <c r="E120" s="199" t="s">
        <v>19</v>
      </c>
      <c r="F120" s="271">
        <v>8.9499999999999993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113</v>
      </c>
      <c r="E121" s="191"/>
      <c r="F121" s="252">
        <f>SUM(F119:F120)</f>
        <v>9.9499999999999993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11</v>
      </c>
      <c r="E122" s="199" t="s">
        <v>19</v>
      </c>
      <c r="F122" s="271">
        <v>5.5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11</v>
      </c>
      <c r="E123" s="199" t="s">
        <v>19</v>
      </c>
      <c r="F123" s="271">
        <v>3.3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11</v>
      </c>
      <c r="E124" s="191"/>
      <c r="F124" s="252">
        <f>SUM(F122:F123)</f>
        <v>8.8000000000000007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100</v>
      </c>
      <c r="E125" s="199" t="s">
        <v>19</v>
      </c>
      <c r="F125" s="271">
        <v>10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100</v>
      </c>
      <c r="E126" s="199" t="s">
        <v>19</v>
      </c>
      <c r="F126" s="271">
        <v>12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100</v>
      </c>
      <c r="E127" s="191"/>
      <c r="F127" s="252">
        <f>SUM(F125:F126)</f>
        <v>22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/>
      <c r="J129" s="278"/>
      <c r="K129" s="278"/>
      <c r="L129" s="278"/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180</v>
      </c>
      <c r="E134" s="199" t="s">
        <v>21</v>
      </c>
      <c r="F134" s="271">
        <v>9</v>
      </c>
      <c r="G134" s="266"/>
      <c r="H134" s="266"/>
      <c r="I134" s="266"/>
      <c r="J134" s="266"/>
      <c r="K134" s="266"/>
      <c r="L134" s="266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180</v>
      </c>
      <c r="E135" s="191"/>
      <c r="F135" s="252">
        <f>F134+F133</f>
        <v>9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0.05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11</v>
      </c>
      <c r="E138" s="199" t="s">
        <v>19</v>
      </c>
      <c r="F138" s="271">
        <v>198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11</v>
      </c>
      <c r="E139" s="199" t="s">
        <v>19</v>
      </c>
      <c r="F139" s="271">
        <v>11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22</v>
      </c>
      <c r="E140" s="191"/>
      <c r="F140" s="252">
        <f>SUM(F137:F139)</f>
        <v>209.05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510734</v>
      </c>
      <c r="E141" s="282"/>
      <c r="F141" s="335">
        <f>F10+F64+F68+F83+F91+F96+F99+F102+F104+F111+F117+F121+F124+F127+F131+F135+F140</f>
        <v>1782.5237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5" orientation="landscape" r:id="rId1"/>
  <rowBreaks count="2" manualBreakCount="2">
    <brk id="38" max="16383" man="1"/>
    <brk id="7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32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2.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" customHeight="1">
      <c r="A2" s="181" t="s">
        <v>157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 ht="4.5" customHeight="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 ht="33" customHeight="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400</v>
      </c>
      <c r="E17" s="199" t="s">
        <v>19</v>
      </c>
      <c r="F17" s="312">
        <f>D17*775/100000</f>
        <v>3.1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400</v>
      </c>
      <c r="E18" s="199" t="s">
        <v>19</v>
      </c>
      <c r="F18" s="200">
        <f>D18*11220/100000</f>
        <v>44.88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400</v>
      </c>
      <c r="E19" s="199" t="s">
        <v>19</v>
      </c>
      <c r="F19" s="200">
        <f>D19*500/100000</f>
        <v>2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1385</v>
      </c>
      <c r="E21" s="199" t="s">
        <v>19</v>
      </c>
      <c r="F21" s="312">
        <f>D21*575/100000</f>
        <v>7.9637500000000001</v>
      </c>
      <c r="G21" s="191"/>
      <c r="H21" s="191"/>
      <c r="I21" s="191"/>
      <c r="J21" s="191"/>
      <c r="K21" s="191"/>
      <c r="L21" s="191"/>
      <c r="M21" s="223" t="s">
        <v>95</v>
      </c>
      <c r="N21" s="223" t="s">
        <v>95</v>
      </c>
      <c r="O21" s="223" t="s">
        <v>95</v>
      </c>
      <c r="P21" s="223" t="s">
        <v>95</v>
      </c>
      <c r="Q21" s="223" t="s">
        <v>95</v>
      </c>
      <c r="R21" s="223" t="s">
        <v>95</v>
      </c>
    </row>
    <row r="22" spans="1:18">
      <c r="A22" s="215"/>
      <c r="B22" s="197" t="s">
        <v>75</v>
      </c>
      <c r="C22" s="197" t="s">
        <v>42</v>
      </c>
      <c r="D22" s="198">
        <v>1385</v>
      </c>
      <c r="E22" s="199" t="s">
        <v>19</v>
      </c>
      <c r="F22" s="200">
        <f>D22*7480/100000</f>
        <v>103.598</v>
      </c>
      <c r="G22" s="191"/>
      <c r="H22" s="191"/>
      <c r="I22" s="191"/>
      <c r="J22" s="191"/>
      <c r="K22" s="191"/>
      <c r="L22" s="191"/>
      <c r="M22" s="223" t="s">
        <v>95</v>
      </c>
      <c r="N22" s="223" t="s">
        <v>95</v>
      </c>
      <c r="O22" s="223" t="s">
        <v>95</v>
      </c>
      <c r="P22" s="223" t="s">
        <v>95</v>
      </c>
      <c r="Q22" s="223" t="s">
        <v>95</v>
      </c>
      <c r="R22" s="223" t="s">
        <v>95</v>
      </c>
    </row>
    <row r="23" spans="1:18" ht="15" customHeight="1">
      <c r="A23" s="216"/>
      <c r="B23" s="197" t="s">
        <v>94</v>
      </c>
      <c r="C23" s="197" t="s">
        <v>42</v>
      </c>
      <c r="D23" s="198">
        <v>1385</v>
      </c>
      <c r="E23" s="199" t="s">
        <v>19</v>
      </c>
      <c r="F23" s="200">
        <f>D23*500/100000</f>
        <v>6.9249999999999998</v>
      </c>
      <c r="G23" s="191"/>
      <c r="H23" s="191"/>
      <c r="I23" s="191"/>
      <c r="J23" s="191"/>
      <c r="K23" s="191"/>
      <c r="L23" s="191"/>
      <c r="M23" s="223" t="s">
        <v>95</v>
      </c>
      <c r="N23" s="223" t="s">
        <v>95</v>
      </c>
      <c r="O23" s="223" t="s">
        <v>95</v>
      </c>
      <c r="P23" s="223" t="s">
        <v>95</v>
      </c>
      <c r="Q23" s="223" t="s">
        <v>95</v>
      </c>
      <c r="R23" s="223" t="s">
        <v>95</v>
      </c>
    </row>
    <row r="24" spans="1:18">
      <c r="A24" s="218" t="s">
        <v>146</v>
      </c>
      <c r="B24" s="219"/>
      <c r="C24" s="197"/>
      <c r="D24" s="195">
        <f>+D21+D17+D13</f>
        <v>1785</v>
      </c>
      <c r="E24" s="199"/>
      <c r="F24" s="210">
        <f>SUM(F13:F23)</f>
        <v>168.46675000000002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1850</v>
      </c>
      <c r="E34" s="199" t="s">
        <v>19</v>
      </c>
      <c r="F34" s="312">
        <f>67*D34/100000</f>
        <v>1.2395</v>
      </c>
      <c r="G34" s="191"/>
      <c r="H34" s="191"/>
      <c r="I34" s="191"/>
      <c r="J34" s="191"/>
      <c r="K34" s="191"/>
      <c r="L34" s="191"/>
      <c r="M34" s="223" t="s">
        <v>95</v>
      </c>
      <c r="N34" s="223" t="s">
        <v>95</v>
      </c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f>7480*D35/100000</f>
        <v>0</v>
      </c>
      <c r="G35" s="191"/>
      <c r="H35" s="191"/>
      <c r="I35" s="191"/>
      <c r="J35" s="191"/>
      <c r="K35" s="191"/>
      <c r="L35" s="191"/>
      <c r="M35" s="223" t="s">
        <v>95</v>
      </c>
      <c r="N35" s="223" t="s">
        <v>95</v>
      </c>
      <c r="O35" s="223" t="s">
        <v>95</v>
      </c>
      <c r="P35" s="223" t="s">
        <v>95</v>
      </c>
      <c r="Q35" s="223" t="s">
        <v>95</v>
      </c>
      <c r="R35" s="223" t="s">
        <v>95</v>
      </c>
    </row>
    <row r="36" spans="1:21" ht="34.5" customHeight="1">
      <c r="A36" s="216"/>
      <c r="B36" s="197" t="s">
        <v>94</v>
      </c>
      <c r="C36" s="197" t="s">
        <v>42</v>
      </c>
      <c r="D36" s="198">
        <v>1850</v>
      </c>
      <c r="E36" s="199" t="s">
        <v>19</v>
      </c>
      <c r="F36" s="312">
        <f>500*D36/100000</f>
        <v>9.25</v>
      </c>
      <c r="G36" s="191"/>
      <c r="H36" s="191"/>
      <c r="I36" s="191"/>
      <c r="J36" s="191"/>
      <c r="K36" s="191"/>
      <c r="L36" s="191"/>
      <c r="M36" s="223" t="s">
        <v>95</v>
      </c>
      <c r="N36" s="223" t="s">
        <v>95</v>
      </c>
      <c r="O36" s="223" t="s">
        <v>95</v>
      </c>
      <c r="P36" s="223" t="s">
        <v>95</v>
      </c>
      <c r="Q36" s="223" t="s">
        <v>95</v>
      </c>
      <c r="R36" s="223" t="s">
        <v>95</v>
      </c>
    </row>
    <row r="37" spans="1:21" ht="30" customHeight="1">
      <c r="A37" s="218" t="s">
        <v>147</v>
      </c>
      <c r="B37" s="219"/>
      <c r="C37" s="197"/>
      <c r="D37" s="195">
        <f>+D34+D30+D26</f>
        <v>1850</v>
      </c>
      <c r="E37" s="199"/>
      <c r="F37" s="210">
        <f>SUM(F26:F36)</f>
        <v>10.4895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392</v>
      </c>
      <c r="E43" s="199" t="s">
        <v>19</v>
      </c>
      <c r="F43" s="313">
        <f>D43*67/100000</f>
        <v>0.26263999999999998</v>
      </c>
      <c r="G43" s="211"/>
      <c r="H43" s="211"/>
      <c r="I43" s="211"/>
      <c r="J43" s="211"/>
      <c r="K43" s="211"/>
      <c r="L43" s="211"/>
      <c r="M43" s="223" t="s">
        <v>95</v>
      </c>
      <c r="N43" s="223" t="s">
        <v>95</v>
      </c>
      <c r="O43" s="223" t="s">
        <v>95</v>
      </c>
      <c r="P43" s="223" t="s">
        <v>95</v>
      </c>
      <c r="Q43" s="223" t="s">
        <v>95</v>
      </c>
      <c r="R43" s="223" t="s">
        <v>95</v>
      </c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392</v>
      </c>
      <c r="E45" s="199" t="s">
        <v>19</v>
      </c>
      <c r="F45" s="313">
        <f>D45*500/100000</f>
        <v>1.96</v>
      </c>
      <c r="G45" s="211"/>
      <c r="H45" s="211"/>
      <c r="I45" s="211"/>
      <c r="J45" s="211"/>
      <c r="K45" s="211"/>
      <c r="L45" s="211"/>
      <c r="M45" s="223" t="s">
        <v>95</v>
      </c>
      <c r="N45" s="223" t="s">
        <v>95</v>
      </c>
      <c r="O45" s="223" t="s">
        <v>95</v>
      </c>
      <c r="P45" s="223" t="s">
        <v>95</v>
      </c>
      <c r="Q45" s="223" t="s">
        <v>95</v>
      </c>
      <c r="R45" s="223" t="s">
        <v>95</v>
      </c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953</v>
      </c>
      <c r="E47" s="199" t="s">
        <v>19</v>
      </c>
      <c r="F47" s="312">
        <f>D47*67/100000</f>
        <v>0.63851000000000002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>
        <v>953</v>
      </c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6955</v>
      </c>
      <c r="E49" s="199" t="s">
        <v>19</v>
      </c>
      <c r="F49" s="312">
        <f>D49*500/100000</f>
        <v>34.774999999999999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1345</v>
      </c>
      <c r="E50" s="199"/>
      <c r="F50" s="210">
        <f>SUM(F39:F49)</f>
        <v>37.636150000000001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 ht="25.5" customHeight="1">
      <c r="A64" s="218" t="s">
        <v>140</v>
      </c>
      <c r="B64" s="219"/>
      <c r="C64" s="191"/>
      <c r="D64" s="195">
        <f>+D63+D50+D37+D24</f>
        <v>4980</v>
      </c>
      <c r="E64" s="191"/>
      <c r="F64" s="227">
        <f>+F63+F50+F37+F24</f>
        <v>216.59240000000003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21027</v>
      </c>
      <c r="E66" s="228" t="s">
        <v>19</v>
      </c>
      <c r="F66" s="200">
        <f>D66*0.0003</f>
        <v>6.3080999999999996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21027</v>
      </c>
      <c r="E67" s="199" t="s">
        <v>77</v>
      </c>
      <c r="F67" s="200">
        <f>D67*0.0003</f>
        <v>6.3080999999999996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21027</v>
      </c>
      <c r="E68" s="191"/>
      <c r="F68" s="210">
        <f>SUM(F66:F67)</f>
        <v>12.616199999999999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28.5" customHeight="1">
      <c r="A69" s="236">
        <v>4</v>
      </c>
      <c r="B69" s="236" t="s">
        <v>142</v>
      </c>
      <c r="C69" s="228" t="s">
        <v>181</v>
      </c>
      <c r="D69" s="198">
        <v>210610</v>
      </c>
      <c r="E69" s="237" t="s">
        <v>17</v>
      </c>
      <c r="F69" s="315">
        <v>315.91500000000002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67</v>
      </c>
      <c r="E70" s="242"/>
      <c r="F70" s="319">
        <v>0.10050000000000001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136</v>
      </c>
      <c r="E71" s="242"/>
      <c r="F71" s="319">
        <v>0.20400000000000001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287773</v>
      </c>
      <c r="E72" s="242"/>
      <c r="F72" s="319">
        <v>431.65950000000004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120</v>
      </c>
      <c r="E73" s="242"/>
      <c r="F73" s="319">
        <v>0.18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233</v>
      </c>
      <c r="E74" s="246"/>
      <c r="F74" s="319">
        <v>0.34950000000000003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498939</v>
      </c>
      <c r="E75" s="199"/>
      <c r="F75" s="252">
        <f>SUM(F69:F74)</f>
        <v>748.40850000000012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204798</v>
      </c>
      <c r="E76" s="237" t="s">
        <v>17</v>
      </c>
      <c r="F76" s="319">
        <v>511.995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66</v>
      </c>
      <c r="E77" s="242"/>
      <c r="F77" s="319">
        <v>0.16500000000000001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232</v>
      </c>
      <c r="E78" s="246"/>
      <c r="F78" s="319">
        <v>0.57999999999999996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205096</v>
      </c>
      <c r="E79" s="199"/>
      <c r="F79" s="258">
        <f>F76+F77+F78</f>
        <v>512.74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2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704035</v>
      </c>
      <c r="E83" s="191"/>
      <c r="F83" s="227">
        <f>F82+F79+F75</f>
        <v>1261.1485000000002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32.119999999999997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32.119999999999997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95913</v>
      </c>
      <c r="E92" s="268" t="s">
        <v>35</v>
      </c>
      <c r="F92" s="313">
        <v>383.65199999999999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19974</v>
      </c>
      <c r="E93" s="268"/>
      <c r="F93" s="313">
        <v>79.896000000000001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10191</v>
      </c>
      <c r="E94" s="268"/>
      <c r="F94" s="313">
        <v>40.764000000000003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133192</v>
      </c>
      <c r="E95" s="268"/>
      <c r="F95" s="313">
        <v>532.76800000000003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259270</v>
      </c>
      <c r="E96" s="191"/>
      <c r="F96" s="210">
        <f>SUM(F92:F95)</f>
        <v>1037.08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2116</v>
      </c>
      <c r="E100" s="256" t="s">
        <v>19</v>
      </c>
      <c r="F100" s="200">
        <v>105.80000000000001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919</v>
      </c>
      <c r="E101" s="256"/>
      <c r="F101" s="200">
        <v>64.330000000000013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3035</v>
      </c>
      <c r="E102" s="191"/>
      <c r="F102" s="210">
        <f>SUM(F100:F101)</f>
        <v>170.13000000000002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16</v>
      </c>
      <c r="E115" s="199" t="s">
        <v>21</v>
      </c>
      <c r="F115" s="345">
        <f>D115*1.8</f>
        <v>28.8</v>
      </c>
      <c r="G115" s="350"/>
      <c r="H115" s="351"/>
      <c r="I115" s="351"/>
      <c r="J115" s="211" t="s">
        <v>95</v>
      </c>
      <c r="K115" s="211" t="s">
        <v>95</v>
      </c>
      <c r="L115" s="211" t="s">
        <v>95</v>
      </c>
      <c r="M115" s="211" t="s">
        <v>95</v>
      </c>
      <c r="N115" s="211" t="s">
        <v>95</v>
      </c>
      <c r="O115" s="211" t="s">
        <v>95</v>
      </c>
      <c r="P115" s="211" t="s">
        <v>95</v>
      </c>
      <c r="Q115" s="211" t="s">
        <v>95</v>
      </c>
      <c r="R115" s="211" t="s">
        <v>95</v>
      </c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211" t="s">
        <v>95</v>
      </c>
      <c r="K116" s="211" t="s">
        <v>95</v>
      </c>
      <c r="L116" s="211" t="s">
        <v>95</v>
      </c>
      <c r="M116" s="211" t="s">
        <v>95</v>
      </c>
      <c r="N116" s="211" t="s">
        <v>95</v>
      </c>
      <c r="O116" s="211" t="s">
        <v>95</v>
      </c>
      <c r="P116" s="211" t="s">
        <v>95</v>
      </c>
      <c r="Q116" s="211" t="s">
        <v>95</v>
      </c>
      <c r="R116" s="211" t="s">
        <v>95</v>
      </c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17</v>
      </c>
      <c r="E117" s="191"/>
      <c r="F117" s="210">
        <f>SUM(F113:F116)</f>
        <v>30.3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178</v>
      </c>
      <c r="E120" s="199" t="s">
        <v>19</v>
      </c>
      <c r="F120" s="271">
        <v>13.61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179</v>
      </c>
      <c r="E121" s="191"/>
      <c r="F121" s="252">
        <f>SUM(F119:F120)</f>
        <v>14.61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16</v>
      </c>
      <c r="E122" s="199" t="s">
        <v>19</v>
      </c>
      <c r="F122" s="271">
        <v>8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16</v>
      </c>
      <c r="E123" s="199" t="s">
        <v>19</v>
      </c>
      <c r="F123" s="271">
        <v>4.8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16</v>
      </c>
      <c r="E124" s="191"/>
      <c r="F124" s="252">
        <f>SUM(F122:F123)</f>
        <v>12.8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161</v>
      </c>
      <c r="E125" s="199" t="s">
        <v>19</v>
      </c>
      <c r="F125" s="271">
        <v>16.100000000000001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161</v>
      </c>
      <c r="E126" s="199" t="s">
        <v>19</v>
      </c>
      <c r="F126" s="271">
        <v>19.32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161</v>
      </c>
      <c r="E127" s="191"/>
      <c r="F127" s="252">
        <f>SUM(F125:F126)</f>
        <v>35.42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/>
      <c r="H129" s="278"/>
      <c r="I129" s="278"/>
      <c r="J129" s="278"/>
      <c r="K129" s="278"/>
      <c r="L129" s="278"/>
      <c r="M129" s="211"/>
      <c r="N129" s="278"/>
      <c r="O129" s="278"/>
      <c r="P129" s="278"/>
      <c r="Q129" s="278"/>
      <c r="R129" s="278"/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260</v>
      </c>
      <c r="E134" s="199" t="s">
        <v>21</v>
      </c>
      <c r="F134" s="271">
        <v>13</v>
      </c>
      <c r="G134" s="323"/>
      <c r="H134" s="324"/>
      <c r="I134" s="324"/>
      <c r="J134" s="324"/>
      <c r="K134" s="324"/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260</v>
      </c>
      <c r="E135" s="191"/>
      <c r="F135" s="252">
        <f>F134+F133</f>
        <v>13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22.5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16</v>
      </c>
      <c r="E138" s="199" t="s">
        <v>19</v>
      </c>
      <c r="F138" s="271">
        <v>288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16</v>
      </c>
      <c r="E139" s="199" t="s">
        <v>19</v>
      </c>
      <c r="F139" s="271">
        <v>16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32</v>
      </c>
      <c r="E140" s="191"/>
      <c r="F140" s="252">
        <f>SUM(F137:F139)</f>
        <v>326.5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993014</v>
      </c>
      <c r="E141" s="282"/>
      <c r="F141" s="335">
        <f>F10+F64+F68+F83+F91+F96+F99+F102+F104+F111+F117+F121+F124+F127+F131+F135+F140</f>
        <v>3235.3171000000007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83:C83"/>
    <mergeCell ref="E85:E90"/>
    <mergeCell ref="G85:L85"/>
    <mergeCell ref="A69:A74"/>
    <mergeCell ref="B69:B74"/>
    <mergeCell ref="E69:E74"/>
    <mergeCell ref="G69:K74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P69:R69"/>
    <mergeCell ref="P70:R70"/>
    <mergeCell ref="P71:R71"/>
    <mergeCell ref="P72:R72"/>
    <mergeCell ref="P74:R74"/>
    <mergeCell ref="P86:R86"/>
    <mergeCell ref="A20:A23"/>
    <mergeCell ref="A24:B24"/>
    <mergeCell ref="A51:A54"/>
    <mergeCell ref="A55:A58"/>
    <mergeCell ref="A59:A62"/>
    <mergeCell ref="A64:B64"/>
    <mergeCell ref="A68:B68"/>
    <mergeCell ref="A82:B82"/>
    <mergeCell ref="A63:B63"/>
    <mergeCell ref="P87:R87"/>
    <mergeCell ref="P88:R88"/>
    <mergeCell ref="P89:R89"/>
    <mergeCell ref="P90:R90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8:A41"/>
    <mergeCell ref="A42:A45"/>
    <mergeCell ref="A46:A49"/>
    <mergeCell ref="A50:B50"/>
    <mergeCell ref="A33:A36"/>
    <mergeCell ref="A37:B37"/>
    <mergeCell ref="A25:A28"/>
    <mergeCell ref="A29:A32"/>
    <mergeCell ref="A10:B10"/>
    <mergeCell ref="A12:A15"/>
    <mergeCell ref="A16:A19"/>
  </mergeCells>
  <printOptions horizontalCentered="1"/>
  <pageMargins left="0.25" right="0" top="0.5" bottom="0.31496062992126" header="0.27559055118110198" footer="0.15748031496063"/>
  <pageSetup paperSize="9" scale="57" orientation="landscape" r:id="rId1"/>
  <headerFooter alignWithMargins="0">
    <oddHeader>&amp;RPage &amp;P</oddHeader>
  </headerFooter>
  <rowBreaks count="2" manualBreakCount="2">
    <brk id="38" max="16383" man="1"/>
    <brk id="7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104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319</v>
      </c>
      <c r="E17" s="199" t="s">
        <v>19</v>
      </c>
      <c r="F17" s="312">
        <f>D17*775/100000</f>
        <v>2.4722499999999998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319</v>
      </c>
      <c r="E18" s="199" t="s">
        <v>19</v>
      </c>
      <c r="F18" s="200">
        <f>D18*11220/100000</f>
        <v>35.791800000000002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319</v>
      </c>
      <c r="E19" s="199" t="s">
        <v>19</v>
      </c>
      <c r="F19" s="200">
        <f>D19*500/100000</f>
        <v>1.595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41</v>
      </c>
      <c r="E21" s="199" t="s">
        <v>19</v>
      </c>
      <c r="F21" s="312">
        <f>D21*575/100000</f>
        <v>0.23574999999999999</v>
      </c>
      <c r="G21" s="191"/>
      <c r="H21" s="191"/>
      <c r="I21" s="191"/>
      <c r="J21" s="191"/>
      <c r="K21" s="191"/>
      <c r="L21" s="191"/>
      <c r="M21" s="223" t="s">
        <v>95</v>
      </c>
      <c r="N21" s="223" t="s">
        <v>95</v>
      </c>
      <c r="O21" s="223" t="s">
        <v>95</v>
      </c>
      <c r="P21" s="223" t="s">
        <v>95</v>
      </c>
      <c r="Q21" s="223" t="s">
        <v>95</v>
      </c>
      <c r="R21" s="223" t="s">
        <v>95</v>
      </c>
    </row>
    <row r="22" spans="1:18">
      <c r="A22" s="215"/>
      <c r="B22" s="197" t="s">
        <v>75</v>
      </c>
      <c r="C22" s="197" t="s">
        <v>42</v>
      </c>
      <c r="D22" s="198">
        <v>41</v>
      </c>
      <c r="E22" s="199" t="s">
        <v>19</v>
      </c>
      <c r="F22" s="200">
        <f>D22*7480/100000</f>
        <v>3.0668000000000002</v>
      </c>
      <c r="G22" s="191"/>
      <c r="H22" s="191"/>
      <c r="I22" s="191"/>
      <c r="J22" s="191"/>
      <c r="K22" s="191"/>
      <c r="L22" s="191"/>
      <c r="M22" s="223" t="s">
        <v>95</v>
      </c>
      <c r="N22" s="223" t="s">
        <v>95</v>
      </c>
      <c r="O22" s="223" t="s">
        <v>95</v>
      </c>
      <c r="P22" s="223" t="s">
        <v>95</v>
      </c>
      <c r="Q22" s="223" t="s">
        <v>95</v>
      </c>
      <c r="R22" s="223" t="s">
        <v>95</v>
      </c>
    </row>
    <row r="23" spans="1:18" ht="15" customHeight="1">
      <c r="A23" s="216"/>
      <c r="B23" s="197" t="s">
        <v>94</v>
      </c>
      <c r="C23" s="197" t="s">
        <v>42</v>
      </c>
      <c r="D23" s="198">
        <v>41</v>
      </c>
      <c r="E23" s="199" t="s">
        <v>19</v>
      </c>
      <c r="F23" s="200">
        <f>D23*500/100000</f>
        <v>0.20499999999999999</v>
      </c>
      <c r="G23" s="191"/>
      <c r="H23" s="191"/>
      <c r="I23" s="191"/>
      <c r="J23" s="191"/>
      <c r="K23" s="191"/>
      <c r="L23" s="191"/>
      <c r="M23" s="223" t="s">
        <v>95</v>
      </c>
      <c r="N23" s="223" t="s">
        <v>95</v>
      </c>
      <c r="O23" s="223" t="s">
        <v>95</v>
      </c>
      <c r="P23" s="223" t="s">
        <v>95</v>
      </c>
      <c r="Q23" s="223" t="s">
        <v>95</v>
      </c>
      <c r="R23" s="223" t="s">
        <v>95</v>
      </c>
    </row>
    <row r="24" spans="1:18">
      <c r="A24" s="218" t="s">
        <v>146</v>
      </c>
      <c r="B24" s="219"/>
      <c r="C24" s="197"/>
      <c r="D24" s="195">
        <f>+D21+D17+D13</f>
        <v>360</v>
      </c>
      <c r="E24" s="199"/>
      <c r="F24" s="210">
        <f>SUM(F13:F23)</f>
        <v>43.366600000000005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/>
      <c r="E34" s="199" t="s">
        <v>19</v>
      </c>
      <c r="F34" s="312"/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/>
      <c r="E35" s="199" t="s">
        <v>19</v>
      </c>
      <c r="F35" s="200"/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/>
      <c r="E36" s="199" t="s">
        <v>19</v>
      </c>
      <c r="F36" s="200"/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637</v>
      </c>
      <c r="E43" s="199" t="s">
        <v>19</v>
      </c>
      <c r="F43" s="313">
        <f>D43*67/100000</f>
        <v>0.42679</v>
      </c>
      <c r="G43" s="211"/>
      <c r="H43" s="211"/>
      <c r="I43" s="211"/>
      <c r="J43" s="211"/>
      <c r="K43" s="211"/>
      <c r="L43" s="211"/>
      <c r="M43" s="223" t="s">
        <v>95</v>
      </c>
      <c r="N43" s="223" t="s">
        <v>95</v>
      </c>
      <c r="O43" s="223" t="s">
        <v>95</v>
      </c>
      <c r="P43" s="223" t="s">
        <v>95</v>
      </c>
      <c r="Q43" s="223" t="s">
        <v>95</v>
      </c>
      <c r="R43" s="223" t="s">
        <v>95</v>
      </c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637</v>
      </c>
      <c r="E45" s="199" t="s">
        <v>19</v>
      </c>
      <c r="F45" s="313">
        <f>D45*500/100000</f>
        <v>3.1850000000000001</v>
      </c>
      <c r="G45" s="211"/>
      <c r="H45" s="211"/>
      <c r="I45" s="211"/>
      <c r="J45" s="211"/>
      <c r="K45" s="211"/>
      <c r="L45" s="211"/>
      <c r="M45" s="223" t="s">
        <v>95</v>
      </c>
      <c r="N45" s="223" t="s">
        <v>95</v>
      </c>
      <c r="O45" s="223" t="s">
        <v>95</v>
      </c>
      <c r="P45" s="223" t="s">
        <v>95</v>
      </c>
      <c r="Q45" s="223" t="s">
        <v>95</v>
      </c>
      <c r="R45" s="223" t="s">
        <v>95</v>
      </c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418</v>
      </c>
      <c r="E47" s="199" t="s">
        <v>19</v>
      </c>
      <c r="F47" s="312">
        <f>D47*67/100000</f>
        <v>0.28005999999999998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418</v>
      </c>
      <c r="E49" s="199" t="s">
        <v>19</v>
      </c>
      <c r="F49" s="312">
        <f>D49*500/100000</f>
        <v>2.09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1055</v>
      </c>
      <c r="E50" s="199"/>
      <c r="F50" s="210">
        <f>SUM(F39:F49)</f>
        <v>5.9818499999999997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1415</v>
      </c>
      <c r="E64" s="191"/>
      <c r="F64" s="227">
        <f>+F63+F50+F37+F24</f>
        <v>49.348450000000007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10546</v>
      </c>
      <c r="E66" s="228" t="s">
        <v>19</v>
      </c>
      <c r="F66" s="200">
        <f>D66*0.0003</f>
        <v>3.1637999999999997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10546</v>
      </c>
      <c r="E67" s="199" t="s">
        <v>77</v>
      </c>
      <c r="F67" s="200">
        <f>D67*0.0003</f>
        <v>3.1637999999999997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10546</v>
      </c>
      <c r="E68" s="191"/>
      <c r="F68" s="210">
        <f>SUM(F66:F67)</f>
        <v>6.3275999999999994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110058</v>
      </c>
      <c r="E69" s="237" t="s">
        <v>17</v>
      </c>
      <c r="F69" s="315">
        <v>165.08700000000002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26</v>
      </c>
      <c r="E70" s="242"/>
      <c r="F70" s="319">
        <v>3.9E-2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91</v>
      </c>
      <c r="E71" s="242"/>
      <c r="F71" s="319">
        <v>0.13650000000000001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165087</v>
      </c>
      <c r="E72" s="242"/>
      <c r="F72" s="319">
        <v>247.63050000000001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34</v>
      </c>
      <c r="E73" s="242"/>
      <c r="F73" s="319">
        <v>5.1000000000000004E-2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204</v>
      </c>
      <c r="E74" s="246"/>
      <c r="F74" s="319">
        <v>0.30599999999999999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275500</v>
      </c>
      <c r="E75" s="199"/>
      <c r="F75" s="252">
        <f>SUM(F69:F74)</f>
        <v>413.25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117472</v>
      </c>
      <c r="E76" s="237" t="s">
        <v>17</v>
      </c>
      <c r="F76" s="319">
        <v>293.68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39</v>
      </c>
      <c r="E77" s="242"/>
      <c r="F77" s="319">
        <v>9.7500000000000003E-2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228</v>
      </c>
      <c r="E78" s="246"/>
      <c r="F78" s="370">
        <v>0.57000000000000006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117739</v>
      </c>
      <c r="E79" s="199"/>
      <c r="F79" s="258">
        <f>F76+F77+F78</f>
        <v>294.34750000000003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31.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65"/>
      <c r="Q81" s="265"/>
      <c r="R81" s="265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65"/>
      <c r="Q82" s="265"/>
      <c r="R82" s="265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393239</v>
      </c>
      <c r="E83" s="191"/>
      <c r="F83" s="227">
        <f>F82+F79+F75</f>
        <v>707.59750000000008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18.87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18.87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56619</v>
      </c>
      <c r="E92" s="268" t="s">
        <v>35</v>
      </c>
      <c r="F92" s="313">
        <v>226.476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19409</v>
      </c>
      <c r="E93" s="268"/>
      <c r="F93" s="313">
        <v>77.635999999999996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107</v>
      </c>
      <c r="E94" s="268"/>
      <c r="F94" s="313">
        <v>0.42799999999999999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84649</v>
      </c>
      <c r="E95" s="268"/>
      <c r="F95" s="313">
        <v>338.596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160784</v>
      </c>
      <c r="E96" s="191"/>
      <c r="F96" s="210">
        <f>SUM(F92:F95)</f>
        <v>643.13599999999997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1063</v>
      </c>
      <c r="E100" s="256" t="s">
        <v>19</v>
      </c>
      <c r="F100" s="200">
        <v>53.150000000000006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520</v>
      </c>
      <c r="E101" s="256"/>
      <c r="F101" s="200">
        <v>36.400000000000006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1583</v>
      </c>
      <c r="E102" s="191"/>
      <c r="F102" s="210">
        <f>SUM(F100:F101)</f>
        <v>89.550000000000011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19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4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9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15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7</v>
      </c>
      <c r="E115" s="199" t="s">
        <v>21</v>
      </c>
      <c r="F115" s="345">
        <f>D115*1.8</f>
        <v>12.6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8</v>
      </c>
      <c r="E117" s="191"/>
      <c r="F117" s="210">
        <f>SUM(F113:F116)</f>
        <v>14.1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96</v>
      </c>
      <c r="E120" s="199" t="s">
        <v>19</v>
      </c>
      <c r="F120" s="271">
        <v>7.18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97</v>
      </c>
      <c r="E121" s="191"/>
      <c r="F121" s="252">
        <f>SUM(F119:F120)</f>
        <v>10.18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7</v>
      </c>
      <c r="E122" s="199" t="s">
        <v>19</v>
      </c>
      <c r="F122" s="271">
        <v>3.5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7</v>
      </c>
      <c r="E123" s="199" t="s">
        <v>19</v>
      </c>
      <c r="F123" s="271">
        <v>2.1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7</v>
      </c>
      <c r="E124" s="191"/>
      <c r="F124" s="252">
        <f>SUM(F122:F123)</f>
        <v>5.6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88</v>
      </c>
      <c r="E125" s="199" t="s">
        <v>19</v>
      </c>
      <c r="F125" s="271">
        <v>8.8000000000000007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88</v>
      </c>
      <c r="E126" s="199" t="s">
        <v>19</v>
      </c>
      <c r="F126" s="271">
        <v>10.559999999999999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88</v>
      </c>
      <c r="E127" s="191"/>
      <c r="F127" s="252">
        <f>SUM(F125:F126)</f>
        <v>19.36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/>
      <c r="H129" s="278"/>
      <c r="I129" s="278"/>
      <c r="J129" s="278"/>
      <c r="K129" s="278"/>
      <c r="L129" s="278"/>
      <c r="M129" s="211"/>
      <c r="N129" s="278"/>
      <c r="O129" s="278"/>
      <c r="P129" s="278"/>
      <c r="Q129" s="278"/>
      <c r="R129" s="278"/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350</v>
      </c>
      <c r="E134" s="199" t="s">
        <v>21</v>
      </c>
      <c r="F134" s="271">
        <v>17.5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350</v>
      </c>
      <c r="E135" s="191"/>
      <c r="F135" s="252">
        <f>F134+F133</f>
        <v>17.5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7</v>
      </c>
      <c r="E138" s="199" t="s">
        <v>19</v>
      </c>
      <c r="F138" s="271">
        <v>126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7</v>
      </c>
      <c r="E139" s="199" t="s">
        <v>19</v>
      </c>
      <c r="F139" s="271">
        <v>7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14</v>
      </c>
      <c r="E140" s="191"/>
      <c r="F140" s="252">
        <f>SUM(F137:F139)</f>
        <v>133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568133</v>
      </c>
      <c r="E141" s="282"/>
      <c r="F141" s="335">
        <f>F10+F64+F68+F83+F91+F96+F99+F102+F104+F111+F117+F121+F124+F127+F131+F135+F140</f>
        <v>1779.5695499999999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8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P82:R82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activeCell="F139" sqref="F139"/>
    </sheetView>
  </sheetViews>
  <sheetFormatPr defaultRowHeight="15"/>
  <cols>
    <col min="1" max="1" width="9.140625" style="41"/>
    <col min="2" max="2" width="28.140625" style="9" customWidth="1"/>
    <col min="3" max="3" width="25.85546875" style="9" customWidth="1"/>
    <col min="4" max="4" width="12.7109375" style="41" customWidth="1"/>
    <col min="5" max="5" width="17.85546875" style="41" customWidth="1"/>
    <col min="6" max="6" width="16.42578125" style="42" customWidth="1"/>
    <col min="7" max="8" width="9.140625" style="31"/>
    <col min="9" max="9" width="11.5703125" style="31" bestFit="1" customWidth="1"/>
    <col min="10" max="18" width="9.140625" style="31"/>
    <col min="19" max="16384" width="9.140625" style="9"/>
  </cols>
  <sheetData>
    <row r="1" spans="1:21" ht="26.25" customHeight="1">
      <c r="A1" s="147" t="s">
        <v>191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</row>
    <row r="2" spans="1:21" ht="18.75" customHeight="1">
      <c r="A2" s="150" t="s">
        <v>158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2"/>
    </row>
    <row r="3" spans="1:21">
      <c r="A3" s="10"/>
      <c r="B3" s="11"/>
      <c r="C3" s="11"/>
      <c r="D3" s="51"/>
      <c r="E3" s="51"/>
      <c r="F3" s="12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"/>
    </row>
    <row r="4" spans="1:21" ht="15" customHeight="1">
      <c r="A4" s="134" t="s">
        <v>0</v>
      </c>
      <c r="B4" s="134" t="s">
        <v>1</v>
      </c>
      <c r="C4" s="134" t="s">
        <v>36</v>
      </c>
      <c r="D4" s="134" t="s">
        <v>16</v>
      </c>
      <c r="E4" s="134" t="s">
        <v>2</v>
      </c>
      <c r="F4" s="163" t="s">
        <v>3</v>
      </c>
      <c r="G4" s="134" t="s">
        <v>196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21">
      <c r="A5" s="134"/>
      <c r="B5" s="134"/>
      <c r="C5" s="134"/>
      <c r="D5" s="134"/>
      <c r="E5" s="134"/>
      <c r="F5" s="163"/>
      <c r="G5" s="46" t="s">
        <v>4</v>
      </c>
      <c r="H5" s="46" t="s">
        <v>5</v>
      </c>
      <c r="I5" s="46" t="s">
        <v>6</v>
      </c>
      <c r="J5" s="46" t="s">
        <v>7</v>
      </c>
      <c r="K5" s="46" t="s">
        <v>8</v>
      </c>
      <c r="L5" s="46" t="s">
        <v>9</v>
      </c>
      <c r="M5" s="46" t="s">
        <v>10</v>
      </c>
      <c r="N5" s="46" t="s">
        <v>11</v>
      </c>
      <c r="O5" s="46" t="s">
        <v>12</v>
      </c>
      <c r="P5" s="46" t="s">
        <v>13</v>
      </c>
      <c r="Q5" s="46" t="s">
        <v>14</v>
      </c>
      <c r="R5" s="46" t="s">
        <v>15</v>
      </c>
    </row>
    <row r="6" spans="1:21">
      <c r="A6" s="14">
        <v>1</v>
      </c>
      <c r="B6" s="15" t="s">
        <v>41</v>
      </c>
      <c r="C6" s="16"/>
      <c r="D6" s="6"/>
      <c r="E6" s="46"/>
      <c r="F6" s="49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21">
      <c r="A7" s="46"/>
      <c r="B7" s="17" t="s">
        <v>74</v>
      </c>
      <c r="C7" s="17" t="s">
        <v>42</v>
      </c>
      <c r="D7" s="4"/>
      <c r="E7" s="47" t="s">
        <v>19</v>
      </c>
      <c r="F7" s="1">
        <v>0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1">
      <c r="A8" s="46"/>
      <c r="B8" s="17" t="s">
        <v>75</v>
      </c>
      <c r="C8" s="17" t="s">
        <v>42</v>
      </c>
      <c r="D8" s="4"/>
      <c r="E8" s="47" t="s">
        <v>19</v>
      </c>
      <c r="F8" s="1">
        <v>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>
      <c r="A9" s="46"/>
      <c r="B9" s="17" t="s">
        <v>94</v>
      </c>
      <c r="C9" s="17" t="s">
        <v>42</v>
      </c>
      <c r="D9" s="4"/>
      <c r="E9" s="47" t="s">
        <v>19</v>
      </c>
      <c r="F9" s="1">
        <v>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21" ht="15" customHeight="1">
      <c r="A10" s="134" t="s">
        <v>68</v>
      </c>
      <c r="B10" s="134"/>
      <c r="C10" s="46"/>
      <c r="D10" s="6">
        <f>+D7</f>
        <v>0</v>
      </c>
      <c r="E10" s="46"/>
      <c r="F10" s="2">
        <f>SUM(F7:F9)</f>
        <v>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18"/>
      <c r="T10" s="18"/>
      <c r="U10" s="18"/>
    </row>
    <row r="11" spans="1:21">
      <c r="A11" s="46">
        <v>2</v>
      </c>
      <c r="B11" s="15" t="s">
        <v>127</v>
      </c>
      <c r="C11" s="46"/>
      <c r="D11" s="6"/>
      <c r="E11" s="46"/>
      <c r="F11" s="2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21" ht="25.5">
      <c r="A12" s="141">
        <v>2.0099999999999998</v>
      </c>
      <c r="B12" s="19" t="s">
        <v>131</v>
      </c>
      <c r="C12" s="46"/>
      <c r="D12" s="6"/>
      <c r="E12" s="46"/>
      <c r="F12" s="2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21">
      <c r="A13" s="142"/>
      <c r="B13" s="17" t="s">
        <v>74</v>
      </c>
      <c r="C13" s="17" t="s">
        <v>42</v>
      </c>
      <c r="D13" s="4"/>
      <c r="E13" s="47" t="s">
        <v>19</v>
      </c>
      <c r="F13" s="2"/>
      <c r="G13" s="46"/>
      <c r="H13" s="46"/>
      <c r="I13" s="46"/>
      <c r="J13" s="46"/>
      <c r="K13" s="46"/>
      <c r="L13" s="46"/>
      <c r="M13" s="21"/>
      <c r="N13" s="21"/>
      <c r="O13" s="21"/>
      <c r="P13" s="21"/>
      <c r="Q13" s="21"/>
      <c r="R13" s="21"/>
    </row>
    <row r="14" spans="1:21">
      <c r="A14" s="142"/>
      <c r="B14" s="17" t="s">
        <v>75</v>
      </c>
      <c r="C14" s="17" t="s">
        <v>42</v>
      </c>
      <c r="D14" s="4"/>
      <c r="E14" s="47" t="s">
        <v>19</v>
      </c>
      <c r="F14" s="2"/>
      <c r="G14" s="46"/>
      <c r="H14" s="46"/>
      <c r="I14" s="46"/>
      <c r="J14" s="46"/>
      <c r="K14" s="46"/>
      <c r="L14" s="46"/>
      <c r="M14" s="21"/>
      <c r="N14" s="21"/>
      <c r="O14" s="21"/>
      <c r="P14" s="21"/>
      <c r="Q14" s="21"/>
      <c r="R14" s="21"/>
    </row>
    <row r="15" spans="1:21" ht="15" customHeight="1">
      <c r="A15" s="143"/>
      <c r="B15" s="17" t="s">
        <v>94</v>
      </c>
      <c r="C15" s="17" t="s">
        <v>42</v>
      </c>
      <c r="D15" s="4"/>
      <c r="E15" s="47" t="s">
        <v>19</v>
      </c>
      <c r="F15" s="2"/>
      <c r="G15" s="46"/>
      <c r="H15" s="46"/>
      <c r="I15" s="46"/>
      <c r="J15" s="46"/>
      <c r="K15" s="46"/>
      <c r="L15" s="46"/>
      <c r="M15" s="21"/>
      <c r="N15" s="21"/>
      <c r="O15" s="21"/>
      <c r="P15" s="21"/>
      <c r="Q15" s="21"/>
      <c r="R15" s="21"/>
    </row>
    <row r="16" spans="1:21" ht="25.5">
      <c r="A16" s="160">
        <v>2.02</v>
      </c>
      <c r="B16" s="76" t="s">
        <v>139</v>
      </c>
      <c r="C16" s="82"/>
      <c r="D16" s="73"/>
      <c r="E16" s="82"/>
      <c r="F16" s="74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1:18">
      <c r="A17" s="161"/>
      <c r="B17" s="70" t="s">
        <v>74</v>
      </c>
      <c r="C17" s="70" t="s">
        <v>42</v>
      </c>
      <c r="D17" s="60">
        <v>250</v>
      </c>
      <c r="E17" s="81" t="s">
        <v>19</v>
      </c>
      <c r="F17" s="85">
        <f>D17*775/100000</f>
        <v>1.9375</v>
      </c>
      <c r="G17" s="82"/>
      <c r="H17" s="82"/>
      <c r="I17" s="82"/>
      <c r="J17" s="82"/>
      <c r="K17" s="82"/>
      <c r="L17" s="82"/>
      <c r="M17" s="86" t="s">
        <v>95</v>
      </c>
      <c r="N17" s="86" t="s">
        <v>95</v>
      </c>
      <c r="O17" s="86" t="s">
        <v>95</v>
      </c>
      <c r="P17" s="86" t="s">
        <v>95</v>
      </c>
      <c r="Q17" s="86" t="s">
        <v>95</v>
      </c>
      <c r="R17" s="86" t="s">
        <v>95</v>
      </c>
    </row>
    <row r="18" spans="1:18">
      <c r="A18" s="161"/>
      <c r="B18" s="70" t="s">
        <v>75</v>
      </c>
      <c r="C18" s="70" t="s">
        <v>42</v>
      </c>
      <c r="D18" s="60">
        <v>250</v>
      </c>
      <c r="E18" s="81" t="s">
        <v>19</v>
      </c>
      <c r="F18" s="58">
        <f>D18*11220/100000</f>
        <v>28.05</v>
      </c>
      <c r="G18" s="82"/>
      <c r="H18" s="82"/>
      <c r="I18" s="82"/>
      <c r="J18" s="82"/>
      <c r="K18" s="82"/>
      <c r="L18" s="82"/>
      <c r="M18" s="86" t="s">
        <v>95</v>
      </c>
      <c r="N18" s="86" t="s">
        <v>95</v>
      </c>
      <c r="O18" s="86" t="s">
        <v>95</v>
      </c>
      <c r="P18" s="86" t="s">
        <v>95</v>
      </c>
      <c r="Q18" s="86" t="s">
        <v>95</v>
      </c>
      <c r="R18" s="86" t="s">
        <v>95</v>
      </c>
    </row>
    <row r="19" spans="1:18" ht="15" customHeight="1">
      <c r="A19" s="162"/>
      <c r="B19" s="70" t="s">
        <v>94</v>
      </c>
      <c r="C19" s="70" t="s">
        <v>42</v>
      </c>
      <c r="D19" s="60">
        <v>250</v>
      </c>
      <c r="E19" s="81" t="s">
        <v>19</v>
      </c>
      <c r="F19" s="58">
        <f>D19*500/100000</f>
        <v>1.25</v>
      </c>
      <c r="G19" s="82"/>
      <c r="H19" s="82"/>
      <c r="I19" s="82"/>
      <c r="J19" s="82"/>
      <c r="K19" s="82"/>
      <c r="L19" s="82"/>
      <c r="M19" s="86" t="s">
        <v>95</v>
      </c>
      <c r="N19" s="86" t="s">
        <v>95</v>
      </c>
      <c r="O19" s="86" t="s">
        <v>95</v>
      </c>
      <c r="P19" s="86" t="s">
        <v>95</v>
      </c>
      <c r="Q19" s="86" t="s">
        <v>95</v>
      </c>
      <c r="R19" s="86" t="s">
        <v>95</v>
      </c>
    </row>
    <row r="20" spans="1:18" ht="25.5">
      <c r="A20" s="141">
        <v>2.0299999999999998</v>
      </c>
      <c r="B20" s="19" t="s">
        <v>130</v>
      </c>
      <c r="C20" s="46"/>
      <c r="D20" s="6"/>
      <c r="E20" s="46"/>
      <c r="F20" s="2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>
      <c r="A21" s="142"/>
      <c r="B21" s="17" t="s">
        <v>74</v>
      </c>
      <c r="C21" s="17" t="s">
        <v>42</v>
      </c>
      <c r="D21" s="4"/>
      <c r="E21" s="47" t="s">
        <v>19</v>
      </c>
      <c r="F21" s="20"/>
      <c r="G21" s="46"/>
      <c r="H21" s="46"/>
      <c r="I21" s="46"/>
      <c r="J21" s="46"/>
      <c r="K21" s="46"/>
      <c r="L21" s="46"/>
      <c r="M21" s="21"/>
      <c r="N21" s="21"/>
      <c r="O21" s="21"/>
      <c r="P21" s="21"/>
      <c r="Q21" s="21"/>
      <c r="R21" s="21"/>
    </row>
    <row r="22" spans="1:18">
      <c r="A22" s="142"/>
      <c r="B22" s="17" t="s">
        <v>75</v>
      </c>
      <c r="C22" s="17" t="s">
        <v>42</v>
      </c>
      <c r="D22" s="4"/>
      <c r="E22" s="47" t="s">
        <v>19</v>
      </c>
      <c r="F22" s="1"/>
      <c r="G22" s="46"/>
      <c r="H22" s="46"/>
      <c r="I22" s="46"/>
      <c r="J22" s="46"/>
      <c r="K22" s="46"/>
      <c r="L22" s="46"/>
      <c r="M22" s="21"/>
      <c r="N22" s="21"/>
      <c r="O22" s="21"/>
      <c r="P22" s="21"/>
      <c r="Q22" s="21"/>
      <c r="R22" s="21"/>
    </row>
    <row r="23" spans="1:18" ht="15" customHeight="1">
      <c r="A23" s="143"/>
      <c r="B23" s="17" t="s">
        <v>94</v>
      </c>
      <c r="C23" s="17" t="s">
        <v>42</v>
      </c>
      <c r="D23" s="4"/>
      <c r="E23" s="47" t="s">
        <v>19</v>
      </c>
      <c r="F23" s="1"/>
      <c r="G23" s="46"/>
      <c r="H23" s="46"/>
      <c r="I23" s="46"/>
      <c r="J23" s="46"/>
      <c r="K23" s="46"/>
      <c r="L23" s="46"/>
      <c r="M23" s="21"/>
      <c r="N23" s="21"/>
      <c r="O23" s="21"/>
      <c r="P23" s="21"/>
      <c r="Q23" s="21"/>
      <c r="R23" s="21"/>
    </row>
    <row r="24" spans="1:18">
      <c r="A24" s="139" t="s">
        <v>146</v>
      </c>
      <c r="B24" s="140"/>
      <c r="C24" s="17"/>
      <c r="D24" s="6">
        <f>+D21+D17+D13</f>
        <v>250</v>
      </c>
      <c r="E24" s="47"/>
      <c r="F24" s="2">
        <f>SUM(F13:F23)</f>
        <v>31.237500000000001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5.5">
      <c r="A25" s="141">
        <v>2.04</v>
      </c>
      <c r="B25" s="19" t="s">
        <v>132</v>
      </c>
      <c r="C25" s="46"/>
      <c r="D25" s="6"/>
      <c r="E25" s="46"/>
      <c r="F25" s="2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>
      <c r="A26" s="142"/>
      <c r="B26" s="17" t="s">
        <v>74</v>
      </c>
      <c r="C26" s="17" t="s">
        <v>42</v>
      </c>
      <c r="D26" s="4">
        <v>0</v>
      </c>
      <c r="E26" s="47" t="s">
        <v>19</v>
      </c>
      <c r="F26" s="2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>
      <c r="A27" s="142"/>
      <c r="B27" s="17" t="s">
        <v>75</v>
      </c>
      <c r="C27" s="17" t="s">
        <v>42</v>
      </c>
      <c r="D27" s="4">
        <v>0</v>
      </c>
      <c r="E27" s="47" t="s">
        <v>19</v>
      </c>
      <c r="F27" s="2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>
      <c r="A28" s="143"/>
      <c r="B28" s="17" t="s">
        <v>94</v>
      </c>
      <c r="C28" s="17" t="s">
        <v>42</v>
      </c>
      <c r="D28" s="4">
        <v>0</v>
      </c>
      <c r="E28" s="47" t="s">
        <v>19</v>
      </c>
      <c r="F28" s="2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25.5">
      <c r="A29" s="141">
        <v>2.0499999999999998</v>
      </c>
      <c r="B29" s="19" t="s">
        <v>128</v>
      </c>
      <c r="C29" s="22"/>
      <c r="D29" s="47"/>
      <c r="E29" s="47"/>
      <c r="F29" s="2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25.5" customHeight="1">
      <c r="A30" s="142"/>
      <c r="B30" s="17" t="s">
        <v>74</v>
      </c>
      <c r="C30" s="17" t="s">
        <v>42</v>
      </c>
      <c r="D30" s="4">
        <v>0</v>
      </c>
      <c r="E30" s="47" t="s">
        <v>19</v>
      </c>
      <c r="F30" s="2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29.25" customHeight="1">
      <c r="A31" s="142"/>
      <c r="B31" s="17" t="s">
        <v>75</v>
      </c>
      <c r="C31" s="17" t="s">
        <v>42</v>
      </c>
      <c r="D31" s="4">
        <v>0</v>
      </c>
      <c r="E31" s="47" t="s">
        <v>19</v>
      </c>
      <c r="F31" s="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25.5" customHeight="1">
      <c r="A32" s="143"/>
      <c r="B32" s="17" t="s">
        <v>94</v>
      </c>
      <c r="C32" s="17" t="s">
        <v>42</v>
      </c>
      <c r="D32" s="4">
        <v>0</v>
      </c>
      <c r="E32" s="47" t="s">
        <v>19</v>
      </c>
      <c r="F32" s="2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21" ht="34.5" customHeight="1">
      <c r="A33" s="141">
        <v>2.06</v>
      </c>
      <c r="B33" s="19" t="s">
        <v>129</v>
      </c>
      <c r="C33" s="46"/>
      <c r="D33" s="6"/>
      <c r="E33" s="46"/>
      <c r="F33" s="2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21" ht="30" customHeight="1">
      <c r="A34" s="142"/>
      <c r="B34" s="17" t="s">
        <v>74</v>
      </c>
      <c r="C34" s="17" t="s">
        <v>42</v>
      </c>
      <c r="D34" s="4"/>
      <c r="E34" s="47" t="s">
        <v>19</v>
      </c>
      <c r="F34" s="20">
        <f>67*D34/100000</f>
        <v>0</v>
      </c>
      <c r="G34" s="46"/>
      <c r="H34" s="46"/>
      <c r="I34" s="46"/>
      <c r="J34" s="46"/>
      <c r="K34" s="46"/>
      <c r="L34" s="46"/>
      <c r="M34" s="21"/>
      <c r="N34" s="21"/>
      <c r="O34" s="46"/>
      <c r="P34" s="46"/>
      <c r="Q34" s="46"/>
      <c r="R34" s="46"/>
    </row>
    <row r="35" spans="1:21" ht="25.5" customHeight="1">
      <c r="A35" s="142"/>
      <c r="B35" s="17" t="s">
        <v>75</v>
      </c>
      <c r="C35" s="17" t="s">
        <v>42</v>
      </c>
      <c r="D35" s="4"/>
      <c r="E35" s="47" t="s">
        <v>19</v>
      </c>
      <c r="F35" s="20">
        <v>0</v>
      </c>
      <c r="G35" s="46"/>
      <c r="H35" s="46"/>
      <c r="I35" s="46"/>
      <c r="J35" s="46"/>
      <c r="K35" s="46"/>
      <c r="L35" s="46"/>
      <c r="M35" s="21"/>
      <c r="N35" s="21"/>
      <c r="O35" s="21"/>
      <c r="P35" s="21"/>
      <c r="Q35" s="21"/>
      <c r="R35" s="21"/>
    </row>
    <row r="36" spans="1:21" ht="34.5" customHeight="1">
      <c r="A36" s="143"/>
      <c r="B36" s="17" t="s">
        <v>94</v>
      </c>
      <c r="C36" s="17" t="s">
        <v>42</v>
      </c>
      <c r="D36" s="4"/>
      <c r="E36" s="47" t="s">
        <v>19</v>
      </c>
      <c r="F36" s="20">
        <f>500*D36/100000</f>
        <v>0</v>
      </c>
      <c r="G36" s="46"/>
      <c r="H36" s="46"/>
      <c r="I36" s="46"/>
      <c r="J36" s="46"/>
      <c r="K36" s="46"/>
      <c r="L36" s="46"/>
      <c r="M36" s="21"/>
      <c r="N36" s="21"/>
      <c r="O36" s="21"/>
      <c r="P36" s="21"/>
      <c r="Q36" s="21"/>
      <c r="R36" s="21"/>
    </row>
    <row r="37" spans="1:21" ht="30" customHeight="1">
      <c r="A37" s="139" t="s">
        <v>147</v>
      </c>
      <c r="B37" s="140"/>
      <c r="C37" s="17"/>
      <c r="D37" s="6">
        <f>+D34+D30+D26</f>
        <v>0</v>
      </c>
      <c r="E37" s="47"/>
      <c r="F37" s="2">
        <f>SUM(F26:F36)</f>
        <v>0</v>
      </c>
      <c r="G37" s="46"/>
      <c r="H37" s="46"/>
      <c r="I37" s="46"/>
      <c r="J37" s="46"/>
      <c r="K37" s="46"/>
      <c r="L37" s="46"/>
      <c r="M37" s="21"/>
      <c r="N37" s="21"/>
      <c r="O37" s="21"/>
      <c r="P37" s="21"/>
      <c r="Q37" s="21"/>
      <c r="R37" s="21"/>
    </row>
    <row r="38" spans="1:21" ht="25.5" customHeight="1">
      <c r="A38" s="141">
        <v>2.0699999999999998</v>
      </c>
      <c r="B38" s="19" t="s">
        <v>133</v>
      </c>
      <c r="C38" s="46"/>
      <c r="D38" s="6"/>
      <c r="E38" s="46"/>
      <c r="F38" s="2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18"/>
      <c r="T38" s="18"/>
      <c r="U38" s="18"/>
    </row>
    <row r="39" spans="1:21">
      <c r="A39" s="142"/>
      <c r="B39" s="17" t="s">
        <v>74</v>
      </c>
      <c r="C39" s="17" t="s">
        <v>42</v>
      </c>
      <c r="D39" s="4">
        <v>0</v>
      </c>
      <c r="E39" s="47" t="s">
        <v>19</v>
      </c>
      <c r="F39" s="2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18"/>
      <c r="T39" s="18"/>
      <c r="U39" s="18"/>
    </row>
    <row r="40" spans="1:21" ht="25.5" customHeight="1">
      <c r="A40" s="142"/>
      <c r="B40" s="17" t="s">
        <v>75</v>
      </c>
      <c r="C40" s="17" t="s">
        <v>42</v>
      </c>
      <c r="D40" s="4">
        <v>0</v>
      </c>
      <c r="E40" s="47" t="s">
        <v>19</v>
      </c>
      <c r="F40" s="2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18"/>
      <c r="T40" s="18"/>
      <c r="U40" s="18"/>
    </row>
    <row r="41" spans="1:21" ht="25.5" customHeight="1">
      <c r="A41" s="143"/>
      <c r="B41" s="17" t="s">
        <v>94</v>
      </c>
      <c r="C41" s="17" t="s">
        <v>42</v>
      </c>
      <c r="D41" s="4">
        <v>0</v>
      </c>
      <c r="E41" s="47" t="s">
        <v>19</v>
      </c>
      <c r="F41" s="2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18"/>
      <c r="T41" s="18"/>
      <c r="U41" s="18"/>
    </row>
    <row r="42" spans="1:21" ht="25.5">
      <c r="A42" s="141">
        <v>2.08</v>
      </c>
      <c r="B42" s="19" t="s">
        <v>134</v>
      </c>
      <c r="C42" s="46"/>
      <c r="D42" s="6"/>
      <c r="E42" s="46"/>
      <c r="F42" s="2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18"/>
      <c r="T42" s="18"/>
      <c r="U42" s="18"/>
    </row>
    <row r="43" spans="1:21">
      <c r="A43" s="142"/>
      <c r="B43" s="17" t="s">
        <v>74</v>
      </c>
      <c r="C43" s="17" t="s">
        <v>42</v>
      </c>
      <c r="D43" s="4"/>
      <c r="E43" s="47" t="s">
        <v>19</v>
      </c>
      <c r="F43" s="23"/>
      <c r="G43" s="45"/>
      <c r="H43" s="45"/>
      <c r="I43" s="45"/>
      <c r="J43" s="45"/>
      <c r="K43" s="45"/>
      <c r="L43" s="45"/>
      <c r="M43" s="21"/>
      <c r="N43" s="21"/>
      <c r="O43" s="21"/>
      <c r="P43" s="21"/>
      <c r="Q43" s="21"/>
      <c r="R43" s="21"/>
      <c r="S43" s="18"/>
      <c r="T43" s="18"/>
      <c r="U43" s="18"/>
    </row>
    <row r="44" spans="1:21">
      <c r="A44" s="142"/>
      <c r="B44" s="17" t="s">
        <v>75</v>
      </c>
      <c r="C44" s="17" t="s">
        <v>42</v>
      </c>
      <c r="D44" s="4"/>
      <c r="E44" s="47" t="s">
        <v>19</v>
      </c>
      <c r="F44" s="23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18"/>
      <c r="T44" s="18"/>
      <c r="U44" s="18"/>
    </row>
    <row r="45" spans="1:21">
      <c r="A45" s="143"/>
      <c r="B45" s="17" t="s">
        <v>94</v>
      </c>
      <c r="C45" s="17" t="s">
        <v>42</v>
      </c>
      <c r="D45" s="4"/>
      <c r="E45" s="47" t="s">
        <v>19</v>
      </c>
      <c r="F45" s="23"/>
      <c r="G45" s="45"/>
      <c r="H45" s="45"/>
      <c r="I45" s="45"/>
      <c r="J45" s="45"/>
      <c r="K45" s="45"/>
      <c r="L45" s="45"/>
      <c r="M45" s="21"/>
      <c r="N45" s="21"/>
      <c r="O45" s="21"/>
      <c r="P45" s="21"/>
      <c r="Q45" s="21"/>
      <c r="R45" s="21"/>
      <c r="S45" s="18"/>
      <c r="T45" s="18"/>
      <c r="U45" s="18"/>
    </row>
    <row r="46" spans="1:21" ht="25.5">
      <c r="A46" s="160">
        <v>2.09</v>
      </c>
      <c r="B46" s="76" t="s">
        <v>175</v>
      </c>
      <c r="C46" s="82"/>
      <c r="D46" s="73"/>
      <c r="E46" s="82"/>
      <c r="F46" s="74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18"/>
      <c r="T46" s="18"/>
      <c r="U46" s="18"/>
    </row>
    <row r="47" spans="1:21" ht="25.5" customHeight="1">
      <c r="A47" s="161"/>
      <c r="B47" s="70" t="s">
        <v>74</v>
      </c>
      <c r="C47" s="70" t="s">
        <v>42</v>
      </c>
      <c r="D47" s="60">
        <v>1500</v>
      </c>
      <c r="E47" s="81" t="s">
        <v>19</v>
      </c>
      <c r="F47" s="85">
        <f>D47*67/100000</f>
        <v>1.0049999999999999</v>
      </c>
      <c r="G47" s="59"/>
      <c r="H47" s="59"/>
      <c r="I47" s="59"/>
      <c r="J47" s="59"/>
      <c r="K47" s="59"/>
      <c r="L47" s="59"/>
      <c r="M47" s="86" t="s">
        <v>95</v>
      </c>
      <c r="N47" s="86" t="s">
        <v>95</v>
      </c>
      <c r="O47" s="86" t="s">
        <v>95</v>
      </c>
      <c r="P47" s="86" t="s">
        <v>95</v>
      </c>
      <c r="Q47" s="86" t="s">
        <v>95</v>
      </c>
      <c r="R47" s="86" t="s">
        <v>95</v>
      </c>
      <c r="S47" s="18"/>
      <c r="T47" s="18"/>
      <c r="U47" s="18"/>
    </row>
    <row r="48" spans="1:21">
      <c r="A48" s="161"/>
      <c r="B48" s="70" t="s">
        <v>75</v>
      </c>
      <c r="C48" s="70" t="s">
        <v>42</v>
      </c>
      <c r="D48" s="60"/>
      <c r="E48" s="81" t="s">
        <v>19</v>
      </c>
      <c r="F48" s="85">
        <v>0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18"/>
      <c r="T48" s="18"/>
      <c r="U48" s="18"/>
    </row>
    <row r="49" spans="1:21">
      <c r="A49" s="162"/>
      <c r="B49" s="70" t="s">
        <v>94</v>
      </c>
      <c r="C49" s="70" t="s">
        <v>42</v>
      </c>
      <c r="D49" s="60">
        <v>1500</v>
      </c>
      <c r="E49" s="81" t="s">
        <v>19</v>
      </c>
      <c r="F49" s="85">
        <f>D49*500/100000</f>
        <v>7.5</v>
      </c>
      <c r="G49" s="59"/>
      <c r="H49" s="59"/>
      <c r="I49" s="59"/>
      <c r="J49" s="59"/>
      <c r="K49" s="59"/>
      <c r="L49" s="59"/>
      <c r="M49" s="86" t="s">
        <v>95</v>
      </c>
      <c r="N49" s="86" t="s">
        <v>95</v>
      </c>
      <c r="O49" s="86" t="s">
        <v>95</v>
      </c>
      <c r="P49" s="86" t="s">
        <v>95</v>
      </c>
      <c r="Q49" s="86" t="s">
        <v>95</v>
      </c>
      <c r="R49" s="86" t="s">
        <v>95</v>
      </c>
      <c r="S49" s="18"/>
      <c r="T49" s="18"/>
      <c r="U49" s="18"/>
    </row>
    <row r="50" spans="1:21">
      <c r="A50" s="139" t="s">
        <v>148</v>
      </c>
      <c r="B50" s="140"/>
      <c r="C50" s="17"/>
      <c r="D50" s="6">
        <f>+D47+D43+D39</f>
        <v>1500</v>
      </c>
      <c r="E50" s="47"/>
      <c r="F50" s="2">
        <f>SUM(F39:F49)</f>
        <v>8.504999999999999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18"/>
      <c r="T50" s="18"/>
      <c r="U50" s="18"/>
    </row>
    <row r="51" spans="1:21" ht="25.5">
      <c r="A51" s="144">
        <v>2.1</v>
      </c>
      <c r="B51" s="19" t="s">
        <v>136</v>
      </c>
      <c r="C51" s="46"/>
      <c r="D51" s="6"/>
      <c r="E51" s="46"/>
      <c r="F51" s="2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8"/>
      <c r="T51" s="18"/>
      <c r="U51" s="18"/>
    </row>
    <row r="52" spans="1:21">
      <c r="A52" s="145"/>
      <c r="B52" s="17" t="s">
        <v>74</v>
      </c>
      <c r="C52" s="17" t="s">
        <v>42</v>
      </c>
      <c r="D52" s="4">
        <v>0</v>
      </c>
      <c r="E52" s="47" t="s">
        <v>19</v>
      </c>
      <c r="F52" s="3">
        <v>0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18"/>
      <c r="T52" s="18"/>
      <c r="U52" s="18"/>
    </row>
    <row r="53" spans="1:21" ht="25.5" customHeight="1">
      <c r="A53" s="145"/>
      <c r="B53" s="17" t="s">
        <v>75</v>
      </c>
      <c r="C53" s="17" t="s">
        <v>42</v>
      </c>
      <c r="D53" s="4">
        <v>0</v>
      </c>
      <c r="E53" s="47" t="s">
        <v>19</v>
      </c>
      <c r="F53" s="3">
        <v>0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8"/>
      <c r="T53" s="18"/>
      <c r="U53" s="18"/>
    </row>
    <row r="54" spans="1:21">
      <c r="A54" s="146"/>
      <c r="B54" s="17" t="s">
        <v>94</v>
      </c>
      <c r="C54" s="17" t="s">
        <v>42</v>
      </c>
      <c r="D54" s="4">
        <v>0</v>
      </c>
      <c r="E54" s="47" t="s">
        <v>19</v>
      </c>
      <c r="F54" s="3">
        <v>0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18"/>
      <c r="T54" s="18"/>
      <c r="U54" s="18"/>
    </row>
    <row r="55" spans="1:21" ht="25.5">
      <c r="A55" s="141">
        <v>2.11</v>
      </c>
      <c r="B55" s="19" t="s">
        <v>138</v>
      </c>
      <c r="C55" s="22"/>
      <c r="D55" s="47"/>
      <c r="E55" s="47"/>
      <c r="F55" s="2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18"/>
      <c r="T55" s="18"/>
      <c r="U55" s="18"/>
    </row>
    <row r="56" spans="1:21">
      <c r="A56" s="142"/>
      <c r="B56" s="17" t="s">
        <v>74</v>
      </c>
      <c r="C56" s="17" t="s">
        <v>42</v>
      </c>
      <c r="D56" s="4">
        <v>0</v>
      </c>
      <c r="E56" s="47" t="s">
        <v>19</v>
      </c>
      <c r="F56" s="2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18"/>
      <c r="T56" s="18"/>
      <c r="U56" s="18"/>
    </row>
    <row r="57" spans="1:21" ht="15" customHeight="1">
      <c r="A57" s="142"/>
      <c r="B57" s="17" t="s">
        <v>75</v>
      </c>
      <c r="C57" s="17" t="s">
        <v>42</v>
      </c>
      <c r="D57" s="4">
        <v>0</v>
      </c>
      <c r="E57" s="47" t="s">
        <v>19</v>
      </c>
      <c r="F57" s="2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18"/>
      <c r="T57" s="18"/>
      <c r="U57" s="18"/>
    </row>
    <row r="58" spans="1:21">
      <c r="A58" s="143"/>
      <c r="B58" s="17" t="s">
        <v>94</v>
      </c>
      <c r="C58" s="17" t="s">
        <v>42</v>
      </c>
      <c r="D58" s="4">
        <v>0</v>
      </c>
      <c r="E58" s="47" t="s">
        <v>19</v>
      </c>
      <c r="F58" s="2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18"/>
      <c r="T58" s="18"/>
      <c r="U58" s="18"/>
    </row>
    <row r="59" spans="1:21" ht="25.5">
      <c r="A59" s="141">
        <v>2.12</v>
      </c>
      <c r="B59" s="19" t="s">
        <v>137</v>
      </c>
      <c r="C59" s="46"/>
      <c r="D59" s="6"/>
      <c r="E59" s="46"/>
      <c r="F59" s="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18"/>
      <c r="T59" s="18"/>
      <c r="U59" s="18"/>
    </row>
    <row r="60" spans="1:21" ht="15" customHeight="1">
      <c r="A60" s="142"/>
      <c r="B60" s="17" t="s">
        <v>74</v>
      </c>
      <c r="C60" s="17" t="s">
        <v>42</v>
      </c>
      <c r="D60" s="4"/>
      <c r="E60" s="47" t="s">
        <v>19</v>
      </c>
      <c r="F60" s="20">
        <f>D60*67/100000</f>
        <v>0</v>
      </c>
      <c r="G60" s="45"/>
      <c r="H60" s="45"/>
      <c r="I60" s="45"/>
      <c r="J60" s="45"/>
      <c r="K60" s="45"/>
      <c r="L60" s="45"/>
      <c r="M60" s="21"/>
      <c r="N60" s="21"/>
      <c r="O60" s="21"/>
      <c r="P60" s="21"/>
      <c r="Q60" s="21"/>
      <c r="R60" s="21"/>
      <c r="S60" s="18"/>
      <c r="T60" s="18"/>
      <c r="U60" s="18"/>
    </row>
    <row r="61" spans="1:21">
      <c r="A61" s="142"/>
      <c r="B61" s="17" t="s">
        <v>75</v>
      </c>
      <c r="C61" s="17" t="s">
        <v>42</v>
      </c>
      <c r="D61" s="4"/>
      <c r="E61" s="47" t="s">
        <v>19</v>
      </c>
      <c r="F61" s="20">
        <v>0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18"/>
      <c r="T61" s="18"/>
      <c r="U61" s="18"/>
    </row>
    <row r="62" spans="1:21">
      <c r="A62" s="143"/>
      <c r="B62" s="17" t="s">
        <v>94</v>
      </c>
      <c r="C62" s="17" t="s">
        <v>42</v>
      </c>
      <c r="D62" s="4"/>
      <c r="E62" s="47" t="s">
        <v>19</v>
      </c>
      <c r="F62" s="20">
        <f>D62*500/100000</f>
        <v>0</v>
      </c>
      <c r="G62" s="45"/>
      <c r="H62" s="45"/>
      <c r="I62" s="45"/>
      <c r="J62" s="45"/>
      <c r="K62" s="45"/>
      <c r="L62" s="45"/>
      <c r="M62" s="21"/>
      <c r="N62" s="21"/>
      <c r="O62" s="21"/>
      <c r="P62" s="21"/>
      <c r="Q62" s="21"/>
      <c r="R62" s="21"/>
      <c r="S62" s="18"/>
      <c r="T62" s="18"/>
      <c r="U62" s="18"/>
    </row>
    <row r="63" spans="1:21" ht="15" customHeight="1">
      <c r="A63" s="139" t="s">
        <v>149</v>
      </c>
      <c r="B63" s="140"/>
      <c r="C63" s="17"/>
      <c r="D63" s="6">
        <f>+D60+D56+D52</f>
        <v>0</v>
      </c>
      <c r="E63" s="47"/>
      <c r="F63" s="2">
        <f>SUM(F52:F62)</f>
        <v>0</v>
      </c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18"/>
      <c r="T63" s="18"/>
      <c r="U63" s="18"/>
    </row>
    <row r="64" spans="1:21">
      <c r="A64" s="139" t="s">
        <v>140</v>
      </c>
      <c r="B64" s="140"/>
      <c r="C64" s="46"/>
      <c r="D64" s="6">
        <f>+D63+D50+D37+D24</f>
        <v>1750</v>
      </c>
      <c r="E64" s="46"/>
      <c r="F64" s="24">
        <f>+F63+F50+F37+F24</f>
        <v>39.7425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18"/>
      <c r="T64" s="18"/>
      <c r="U64" s="18"/>
    </row>
    <row r="65" spans="1:21">
      <c r="A65" s="46">
        <v>3</v>
      </c>
      <c r="B65" s="15" t="s">
        <v>43</v>
      </c>
      <c r="C65" s="46"/>
      <c r="D65" s="6"/>
      <c r="E65" s="46"/>
      <c r="F65" s="2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21">
      <c r="A66" s="46"/>
      <c r="B66" s="17" t="s">
        <v>45</v>
      </c>
      <c r="C66" s="17" t="s">
        <v>114</v>
      </c>
      <c r="D66" s="71">
        <v>12436</v>
      </c>
      <c r="E66" s="68" t="s">
        <v>19</v>
      </c>
      <c r="F66" s="58">
        <f>D66*0.0003</f>
        <v>3.7307999999999999</v>
      </c>
      <c r="G66" s="21" t="s">
        <v>95</v>
      </c>
      <c r="H66" s="21" t="s">
        <v>95</v>
      </c>
      <c r="I66" s="21" t="s">
        <v>95</v>
      </c>
      <c r="J66" s="21" t="s">
        <v>95</v>
      </c>
      <c r="K66" s="21" t="s">
        <v>95</v>
      </c>
      <c r="L66" s="21" t="s">
        <v>95</v>
      </c>
      <c r="M66" s="21" t="s">
        <v>95</v>
      </c>
      <c r="N66" s="21" t="s">
        <v>95</v>
      </c>
      <c r="O66" s="21" t="s">
        <v>95</v>
      </c>
      <c r="P66" s="21" t="s">
        <v>95</v>
      </c>
      <c r="Q66" s="21" t="s">
        <v>95</v>
      </c>
      <c r="R66" s="21" t="s">
        <v>95</v>
      </c>
    </row>
    <row r="67" spans="1:21" ht="15" customHeight="1">
      <c r="A67" s="46"/>
      <c r="B67" s="17" t="s">
        <v>76</v>
      </c>
      <c r="C67" s="17" t="s">
        <v>114</v>
      </c>
      <c r="D67" s="60">
        <v>12436</v>
      </c>
      <c r="E67" s="57" t="s">
        <v>77</v>
      </c>
      <c r="F67" s="58">
        <f>D67*0.0003</f>
        <v>3.7307999999999999</v>
      </c>
      <c r="G67" s="21" t="s">
        <v>95</v>
      </c>
      <c r="H67" s="21" t="s">
        <v>95</v>
      </c>
      <c r="I67" s="21" t="s">
        <v>95</v>
      </c>
      <c r="J67" s="21" t="s">
        <v>95</v>
      </c>
      <c r="K67" s="21" t="s">
        <v>95</v>
      </c>
      <c r="L67" s="21" t="s">
        <v>95</v>
      </c>
      <c r="M67" s="21" t="s">
        <v>95</v>
      </c>
      <c r="N67" s="21" t="s">
        <v>95</v>
      </c>
      <c r="O67" s="21" t="s">
        <v>95</v>
      </c>
      <c r="P67" s="21" t="s">
        <v>95</v>
      </c>
      <c r="Q67" s="21" t="s">
        <v>95</v>
      </c>
      <c r="R67" s="21" t="s">
        <v>95</v>
      </c>
    </row>
    <row r="68" spans="1:21">
      <c r="A68" s="134" t="s">
        <v>68</v>
      </c>
      <c r="B68" s="134"/>
      <c r="C68" s="46"/>
      <c r="D68" s="73">
        <f>D66</f>
        <v>12436</v>
      </c>
      <c r="E68" s="69"/>
      <c r="F68" s="74">
        <f>SUM(F66:F67)</f>
        <v>7.4615999999999998</v>
      </c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18"/>
      <c r="T68" s="18"/>
      <c r="U68" s="18"/>
    </row>
    <row r="69" spans="1:21" ht="15" customHeight="1">
      <c r="A69" s="154">
        <v>4</v>
      </c>
      <c r="B69" s="154" t="s">
        <v>142</v>
      </c>
      <c r="C69" s="54" t="s">
        <v>181</v>
      </c>
      <c r="D69" s="60">
        <v>126856</v>
      </c>
      <c r="E69" s="164" t="s">
        <v>17</v>
      </c>
      <c r="F69" s="61">
        <v>190.28399999999999</v>
      </c>
      <c r="G69" s="167" t="s">
        <v>92</v>
      </c>
      <c r="H69" s="168"/>
      <c r="I69" s="168"/>
      <c r="J69" s="168"/>
      <c r="K69" s="168"/>
      <c r="L69" s="45" t="s">
        <v>84</v>
      </c>
      <c r="M69" s="45" t="s">
        <v>85</v>
      </c>
      <c r="N69" s="45" t="s">
        <v>91</v>
      </c>
      <c r="O69" s="45"/>
      <c r="P69" s="159" t="s">
        <v>90</v>
      </c>
      <c r="Q69" s="159"/>
      <c r="R69" s="159"/>
      <c r="S69" s="18"/>
      <c r="T69" s="18"/>
      <c r="U69" s="18"/>
    </row>
    <row r="70" spans="1:21">
      <c r="A70" s="155"/>
      <c r="B70" s="155"/>
      <c r="C70" s="54" t="s">
        <v>182</v>
      </c>
      <c r="D70" s="60">
        <v>40</v>
      </c>
      <c r="E70" s="165"/>
      <c r="F70" s="62">
        <v>0.06</v>
      </c>
      <c r="G70" s="170"/>
      <c r="H70" s="171"/>
      <c r="I70" s="171"/>
      <c r="J70" s="171"/>
      <c r="K70" s="171"/>
      <c r="L70" s="45" t="s">
        <v>84</v>
      </c>
      <c r="M70" s="45" t="s">
        <v>85</v>
      </c>
      <c r="N70" s="45" t="s">
        <v>91</v>
      </c>
      <c r="O70" s="45"/>
      <c r="P70" s="159" t="s">
        <v>90</v>
      </c>
      <c r="Q70" s="159"/>
      <c r="R70" s="159"/>
      <c r="S70" s="18"/>
      <c r="T70" s="18"/>
      <c r="U70" s="18"/>
    </row>
    <row r="71" spans="1:21" ht="21" customHeight="1">
      <c r="A71" s="155"/>
      <c r="B71" s="155"/>
      <c r="C71" s="54" t="s">
        <v>183</v>
      </c>
      <c r="D71" s="60">
        <v>159</v>
      </c>
      <c r="E71" s="165"/>
      <c r="F71" s="62">
        <v>0.23850000000000002</v>
      </c>
      <c r="G71" s="170"/>
      <c r="H71" s="171"/>
      <c r="I71" s="171"/>
      <c r="J71" s="171"/>
      <c r="K71" s="171"/>
      <c r="L71" s="45" t="s">
        <v>84</v>
      </c>
      <c r="M71" s="45" t="s">
        <v>85</v>
      </c>
      <c r="N71" s="45" t="s">
        <v>91</v>
      </c>
      <c r="O71" s="45"/>
      <c r="P71" s="159" t="s">
        <v>90</v>
      </c>
      <c r="Q71" s="159"/>
      <c r="R71" s="159"/>
      <c r="S71" s="18"/>
      <c r="T71" s="18"/>
      <c r="U71" s="18"/>
    </row>
    <row r="72" spans="1:21">
      <c r="A72" s="155"/>
      <c r="B72" s="155"/>
      <c r="C72" s="54" t="s">
        <v>184</v>
      </c>
      <c r="D72" s="60">
        <v>184435</v>
      </c>
      <c r="E72" s="165"/>
      <c r="F72" s="62">
        <v>276.65250000000003</v>
      </c>
      <c r="G72" s="170"/>
      <c r="H72" s="171"/>
      <c r="I72" s="171"/>
      <c r="J72" s="171"/>
      <c r="K72" s="171"/>
      <c r="L72" s="45" t="s">
        <v>84</v>
      </c>
      <c r="M72" s="45" t="s">
        <v>85</v>
      </c>
      <c r="N72" s="45" t="s">
        <v>91</v>
      </c>
      <c r="O72" s="45"/>
      <c r="P72" s="159" t="s">
        <v>90</v>
      </c>
      <c r="Q72" s="159"/>
      <c r="R72" s="159"/>
      <c r="S72" s="18"/>
      <c r="T72" s="18"/>
      <c r="U72" s="18"/>
    </row>
    <row r="73" spans="1:21">
      <c r="A73" s="155"/>
      <c r="B73" s="155"/>
      <c r="C73" s="54" t="s">
        <v>185</v>
      </c>
      <c r="D73" s="60">
        <v>34</v>
      </c>
      <c r="E73" s="165"/>
      <c r="F73" s="62">
        <v>5.1000000000000004E-2</v>
      </c>
      <c r="G73" s="170"/>
      <c r="H73" s="171"/>
      <c r="I73" s="171"/>
      <c r="J73" s="171"/>
      <c r="K73" s="171"/>
      <c r="L73" s="45" t="s">
        <v>84</v>
      </c>
      <c r="M73" s="45" t="s">
        <v>85</v>
      </c>
      <c r="N73" s="45" t="s">
        <v>91</v>
      </c>
      <c r="O73" s="45"/>
      <c r="P73" s="159" t="s">
        <v>90</v>
      </c>
      <c r="Q73" s="159"/>
      <c r="R73" s="159"/>
      <c r="S73" s="18"/>
      <c r="T73" s="18"/>
      <c r="U73" s="18"/>
    </row>
    <row r="74" spans="1:21">
      <c r="A74" s="155"/>
      <c r="B74" s="155"/>
      <c r="C74" s="54" t="s">
        <v>186</v>
      </c>
      <c r="D74" s="60">
        <v>289</v>
      </c>
      <c r="E74" s="166"/>
      <c r="F74" s="62">
        <v>0.4335</v>
      </c>
      <c r="G74" s="173"/>
      <c r="H74" s="174"/>
      <c r="I74" s="174"/>
      <c r="J74" s="174"/>
      <c r="K74" s="174"/>
      <c r="L74" s="45" t="s">
        <v>84</v>
      </c>
      <c r="M74" s="45" t="s">
        <v>85</v>
      </c>
      <c r="N74" s="45" t="s">
        <v>91</v>
      </c>
      <c r="O74" s="45"/>
      <c r="P74" s="159" t="s">
        <v>90</v>
      </c>
      <c r="Q74" s="159"/>
      <c r="R74" s="159"/>
      <c r="S74" s="18"/>
      <c r="T74" s="18"/>
      <c r="U74" s="18"/>
    </row>
    <row r="75" spans="1:21">
      <c r="A75" s="139" t="s">
        <v>150</v>
      </c>
      <c r="B75" s="153"/>
      <c r="C75" s="140"/>
      <c r="D75" s="63">
        <f>SUM(D69:D74)</f>
        <v>311813</v>
      </c>
      <c r="E75" s="57"/>
      <c r="F75" s="64">
        <f>SUM(F69:F74)</f>
        <v>467.71949999999998</v>
      </c>
      <c r="G75" s="131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3"/>
      <c r="S75" s="18"/>
      <c r="T75" s="18"/>
      <c r="U75" s="18"/>
    </row>
    <row r="76" spans="1:21" ht="15" customHeight="1">
      <c r="A76" s="156">
        <v>4.01</v>
      </c>
      <c r="B76" s="156" t="s">
        <v>143</v>
      </c>
      <c r="C76" s="54" t="s">
        <v>187</v>
      </c>
      <c r="D76" s="60">
        <v>110306</v>
      </c>
      <c r="E76" s="164" t="s">
        <v>17</v>
      </c>
      <c r="F76" s="62">
        <v>275.76499999999999</v>
      </c>
      <c r="G76" s="167" t="s">
        <v>92</v>
      </c>
      <c r="H76" s="168"/>
      <c r="I76" s="168"/>
      <c r="J76" s="168"/>
      <c r="K76" s="169"/>
      <c r="L76" s="45" t="s">
        <v>84</v>
      </c>
      <c r="M76" s="45" t="s">
        <v>85</v>
      </c>
      <c r="N76" s="45" t="s">
        <v>91</v>
      </c>
      <c r="O76" s="45"/>
      <c r="P76" s="159" t="s">
        <v>90</v>
      </c>
      <c r="Q76" s="159"/>
      <c r="R76" s="159"/>
      <c r="S76" s="18"/>
      <c r="T76" s="18"/>
      <c r="U76" s="18"/>
    </row>
    <row r="77" spans="1:21" ht="15" customHeight="1">
      <c r="A77" s="156"/>
      <c r="B77" s="156"/>
      <c r="C77" s="54" t="s">
        <v>188</v>
      </c>
      <c r="D77" s="60">
        <v>50</v>
      </c>
      <c r="E77" s="165"/>
      <c r="F77" s="62">
        <v>0.125</v>
      </c>
      <c r="G77" s="170"/>
      <c r="H77" s="171"/>
      <c r="I77" s="171"/>
      <c r="J77" s="171"/>
      <c r="K77" s="172"/>
      <c r="L77" s="45" t="s">
        <v>84</v>
      </c>
      <c r="M77" s="45" t="s">
        <v>85</v>
      </c>
      <c r="N77" s="45" t="s">
        <v>91</v>
      </c>
      <c r="O77" s="45"/>
      <c r="P77" s="159" t="s">
        <v>90</v>
      </c>
      <c r="Q77" s="159"/>
      <c r="R77" s="159"/>
      <c r="S77" s="18"/>
      <c r="T77" s="18"/>
      <c r="U77" s="18"/>
    </row>
    <row r="78" spans="1:21" ht="15.75" customHeight="1">
      <c r="A78" s="156"/>
      <c r="B78" s="156"/>
      <c r="C78" s="54" t="s">
        <v>189</v>
      </c>
      <c r="D78" s="56">
        <v>206</v>
      </c>
      <c r="E78" s="166"/>
      <c r="F78" s="67">
        <v>0.51500000000000001</v>
      </c>
      <c r="G78" s="173"/>
      <c r="H78" s="174"/>
      <c r="I78" s="174"/>
      <c r="J78" s="174"/>
      <c r="K78" s="175"/>
      <c r="L78" s="45" t="s">
        <v>84</v>
      </c>
      <c r="M78" s="45" t="s">
        <v>85</v>
      </c>
      <c r="N78" s="45" t="s">
        <v>91</v>
      </c>
      <c r="O78" s="45"/>
      <c r="P78" s="159" t="s">
        <v>90</v>
      </c>
      <c r="Q78" s="159"/>
      <c r="R78" s="159"/>
      <c r="S78" s="18"/>
      <c r="T78" s="18"/>
      <c r="U78" s="18"/>
    </row>
    <row r="79" spans="1:21">
      <c r="A79" s="139" t="s">
        <v>150</v>
      </c>
      <c r="B79" s="153"/>
      <c r="C79" s="140"/>
      <c r="D79" s="65">
        <f>D76+D77+D78</f>
        <v>110562</v>
      </c>
      <c r="E79" s="57"/>
      <c r="F79" s="66">
        <f>F76+F77+F78</f>
        <v>276.40499999999997</v>
      </c>
      <c r="G79" s="131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3"/>
      <c r="S79" s="18"/>
      <c r="T79" s="18"/>
      <c r="U79" s="18"/>
    </row>
    <row r="80" spans="1:21" ht="34.5" customHeight="1">
      <c r="A80" s="53"/>
      <c r="B80" s="25" t="s">
        <v>144</v>
      </c>
      <c r="C80" s="22" t="s">
        <v>37</v>
      </c>
      <c r="D80" s="5">
        <v>0</v>
      </c>
      <c r="E80" s="47" t="s">
        <v>19</v>
      </c>
      <c r="F80" s="1">
        <v>0</v>
      </c>
      <c r="G80" s="45"/>
      <c r="H80" s="45"/>
      <c r="I80" s="45"/>
      <c r="J80" s="45"/>
      <c r="K80" s="45"/>
      <c r="L80" s="45"/>
      <c r="M80" s="45"/>
      <c r="N80" s="45"/>
      <c r="O80" s="45"/>
      <c r="P80" s="159"/>
      <c r="Q80" s="159"/>
      <c r="R80" s="159"/>
      <c r="S80" s="18"/>
      <c r="T80" s="18"/>
      <c r="U80" s="18"/>
    </row>
    <row r="81" spans="1:21" ht="23.25" customHeight="1">
      <c r="A81" s="47"/>
      <c r="B81" s="22" t="s">
        <v>145</v>
      </c>
      <c r="C81" s="22"/>
      <c r="D81" s="5">
        <v>0</v>
      </c>
      <c r="E81" s="47" t="s">
        <v>19</v>
      </c>
      <c r="F81" s="1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18"/>
      <c r="T81" s="18"/>
      <c r="U81" s="18"/>
    </row>
    <row r="82" spans="1:21" ht="23.25" customHeight="1">
      <c r="A82" s="134" t="s">
        <v>150</v>
      </c>
      <c r="B82" s="134"/>
      <c r="C82" s="46"/>
      <c r="D82" s="26">
        <f>D81+D80</f>
        <v>0</v>
      </c>
      <c r="E82" s="46"/>
      <c r="F82" s="24">
        <f>F81+F80</f>
        <v>0</v>
      </c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18"/>
      <c r="T82" s="18"/>
      <c r="U82" s="18"/>
    </row>
    <row r="83" spans="1:21" ht="23.25" customHeight="1">
      <c r="A83" s="139" t="s">
        <v>151</v>
      </c>
      <c r="B83" s="153"/>
      <c r="C83" s="140"/>
      <c r="D83" s="27">
        <f>D82+D79+D75</f>
        <v>422375</v>
      </c>
      <c r="E83" s="46"/>
      <c r="F83" s="24">
        <f>F82+F79+F75</f>
        <v>744.1244999999999</v>
      </c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18"/>
      <c r="T83" s="18"/>
      <c r="U83" s="18"/>
    </row>
    <row r="84" spans="1:21" ht="23.25" customHeight="1">
      <c r="A84" s="47">
        <v>5</v>
      </c>
      <c r="B84" s="28" t="s">
        <v>79</v>
      </c>
      <c r="C84" s="22"/>
      <c r="D84" s="5"/>
      <c r="E84" s="47"/>
      <c r="F84" s="1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18"/>
      <c r="T84" s="18"/>
      <c r="U84" s="18"/>
    </row>
    <row r="85" spans="1:21" ht="40.5" customHeight="1">
      <c r="A85" s="47"/>
      <c r="B85" s="35" t="s">
        <v>197</v>
      </c>
      <c r="C85" s="22" t="s">
        <v>48</v>
      </c>
      <c r="D85" s="5"/>
      <c r="E85" s="154" t="s">
        <v>17</v>
      </c>
      <c r="F85" s="92">
        <v>24.34</v>
      </c>
      <c r="G85" s="159"/>
      <c r="H85" s="159"/>
      <c r="I85" s="159"/>
      <c r="J85" s="159"/>
      <c r="K85" s="159"/>
      <c r="L85" s="159"/>
      <c r="M85" s="45"/>
      <c r="N85" s="45"/>
      <c r="O85" s="45"/>
      <c r="P85" s="8"/>
      <c r="Q85" s="8"/>
      <c r="R85" s="8"/>
      <c r="S85" s="18"/>
      <c r="T85" s="18"/>
      <c r="U85" s="18"/>
    </row>
    <row r="86" spans="1:21" ht="23.25" customHeight="1">
      <c r="A86" s="47"/>
      <c r="B86" s="22" t="s">
        <v>82</v>
      </c>
      <c r="C86" s="22" t="s">
        <v>42</v>
      </c>
      <c r="D86" s="5"/>
      <c r="E86" s="155"/>
      <c r="F86" s="1"/>
      <c r="G86" s="29"/>
      <c r="H86" s="7"/>
      <c r="I86" s="7"/>
      <c r="J86" s="7"/>
      <c r="K86" s="7"/>
      <c r="L86" s="45"/>
      <c r="M86" s="45"/>
      <c r="N86" s="45"/>
      <c r="O86" s="45"/>
      <c r="P86" s="159"/>
      <c r="Q86" s="159"/>
      <c r="R86" s="159"/>
      <c r="S86" s="18"/>
      <c r="T86" s="18"/>
      <c r="U86" s="18"/>
    </row>
    <row r="87" spans="1:21">
      <c r="A87" s="47"/>
      <c r="B87" s="22" t="s">
        <v>80</v>
      </c>
      <c r="C87" s="22" t="s">
        <v>81</v>
      </c>
      <c r="D87" s="5"/>
      <c r="E87" s="155"/>
      <c r="F87" s="1"/>
      <c r="G87" s="29"/>
      <c r="H87" s="7"/>
      <c r="I87" s="7"/>
      <c r="J87" s="7"/>
      <c r="K87" s="7"/>
      <c r="L87" s="45"/>
      <c r="M87" s="45"/>
      <c r="N87" s="45"/>
      <c r="O87" s="45"/>
      <c r="P87" s="159"/>
      <c r="Q87" s="159"/>
      <c r="R87" s="159"/>
      <c r="S87" s="18"/>
      <c r="T87" s="18"/>
      <c r="U87" s="18"/>
    </row>
    <row r="88" spans="1:21">
      <c r="A88" s="47"/>
      <c r="B88" s="22" t="s">
        <v>120</v>
      </c>
      <c r="C88" s="22" t="s">
        <v>48</v>
      </c>
      <c r="D88" s="5"/>
      <c r="E88" s="155"/>
      <c r="F88" s="1"/>
      <c r="G88" s="29"/>
      <c r="H88" s="7"/>
      <c r="I88" s="7"/>
      <c r="J88" s="7"/>
      <c r="K88" s="7"/>
      <c r="L88" s="45"/>
      <c r="M88" s="45"/>
      <c r="N88" s="45"/>
      <c r="O88" s="45"/>
      <c r="P88" s="159"/>
      <c r="Q88" s="159"/>
      <c r="R88" s="159"/>
      <c r="S88" s="18"/>
      <c r="T88" s="18"/>
      <c r="U88" s="18"/>
    </row>
    <row r="89" spans="1:21">
      <c r="A89" s="47"/>
      <c r="B89" s="22" t="s">
        <v>121</v>
      </c>
      <c r="C89" s="22" t="s">
        <v>48</v>
      </c>
      <c r="D89" s="5"/>
      <c r="E89" s="155"/>
      <c r="F89" s="1"/>
      <c r="G89" s="29"/>
      <c r="H89" s="7"/>
      <c r="I89" s="7"/>
      <c r="J89" s="7"/>
      <c r="K89" s="7"/>
      <c r="L89" s="45"/>
      <c r="M89" s="45"/>
      <c r="N89" s="45"/>
      <c r="O89" s="45"/>
      <c r="P89" s="159"/>
      <c r="Q89" s="159"/>
      <c r="R89" s="159"/>
      <c r="S89" s="18"/>
      <c r="T89" s="18"/>
      <c r="U89" s="18"/>
    </row>
    <row r="90" spans="1:21">
      <c r="A90" s="47"/>
      <c r="B90" s="22" t="s">
        <v>122</v>
      </c>
      <c r="C90" s="22" t="s">
        <v>48</v>
      </c>
      <c r="D90" s="5"/>
      <c r="E90" s="176"/>
      <c r="F90" s="1"/>
      <c r="G90" s="29"/>
      <c r="H90" s="7"/>
      <c r="I90" s="7"/>
      <c r="J90" s="7"/>
      <c r="K90" s="7"/>
      <c r="L90" s="45"/>
      <c r="M90" s="45"/>
      <c r="N90" s="45"/>
      <c r="O90" s="45"/>
      <c r="P90" s="159"/>
      <c r="Q90" s="159"/>
      <c r="R90" s="159"/>
      <c r="S90" s="18"/>
      <c r="T90" s="18"/>
      <c r="U90" s="18"/>
    </row>
    <row r="91" spans="1:21">
      <c r="A91" s="134" t="s">
        <v>68</v>
      </c>
      <c r="B91" s="134"/>
      <c r="C91" s="46"/>
      <c r="D91" s="6">
        <f>SUM(D85:D90)</f>
        <v>0</v>
      </c>
      <c r="E91" s="46"/>
      <c r="F91" s="2">
        <f>SUM(F85:F90)</f>
        <v>24.34</v>
      </c>
      <c r="G91" s="131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3"/>
      <c r="S91" s="18"/>
      <c r="T91" s="18"/>
      <c r="U91" s="18"/>
    </row>
    <row r="92" spans="1:21">
      <c r="A92" s="154">
        <v>6</v>
      </c>
      <c r="B92" s="154" t="s">
        <v>23</v>
      </c>
      <c r="C92" s="19" t="s">
        <v>123</v>
      </c>
      <c r="D92" s="60">
        <v>51632</v>
      </c>
      <c r="E92" s="158" t="s">
        <v>35</v>
      </c>
      <c r="F92" s="75">
        <v>206.52799999999999</v>
      </c>
      <c r="G92" s="45"/>
      <c r="H92" s="45"/>
      <c r="I92" s="45"/>
      <c r="J92" s="45"/>
      <c r="K92" s="45"/>
      <c r="L92" s="45"/>
      <c r="M92" s="43"/>
      <c r="N92" s="30"/>
      <c r="O92" s="30" t="s">
        <v>95</v>
      </c>
      <c r="P92" s="44"/>
      <c r="Q92" s="45"/>
      <c r="R92" s="45"/>
      <c r="S92" s="18"/>
      <c r="T92" s="18"/>
      <c r="U92" s="18"/>
    </row>
    <row r="93" spans="1:21">
      <c r="A93" s="155"/>
      <c r="B93" s="155"/>
      <c r="C93" s="19" t="s">
        <v>124</v>
      </c>
      <c r="D93" s="60">
        <v>14966</v>
      </c>
      <c r="E93" s="158"/>
      <c r="F93" s="75">
        <v>59.864000000000004</v>
      </c>
      <c r="G93" s="45"/>
      <c r="H93" s="45"/>
      <c r="I93" s="45"/>
      <c r="J93" s="45"/>
      <c r="K93" s="45"/>
      <c r="L93" s="45"/>
      <c r="M93" s="43"/>
      <c r="N93" s="30"/>
      <c r="O93" s="30" t="s">
        <v>95</v>
      </c>
      <c r="P93" s="44"/>
      <c r="Q93" s="45"/>
      <c r="R93" s="45"/>
      <c r="S93" s="18"/>
      <c r="T93" s="18"/>
      <c r="U93" s="18"/>
    </row>
    <row r="94" spans="1:21">
      <c r="A94" s="155"/>
      <c r="B94" s="155"/>
      <c r="C94" s="19" t="s">
        <v>125</v>
      </c>
      <c r="D94" s="60">
        <v>7905</v>
      </c>
      <c r="E94" s="158"/>
      <c r="F94" s="75">
        <v>31.62</v>
      </c>
      <c r="G94" s="45"/>
      <c r="H94" s="45"/>
      <c r="I94" s="45"/>
      <c r="J94" s="45"/>
      <c r="K94" s="45"/>
      <c r="L94" s="45"/>
      <c r="M94" s="43"/>
      <c r="N94" s="30"/>
      <c r="O94" s="30" t="s">
        <v>95</v>
      </c>
      <c r="P94" s="44"/>
      <c r="Q94" s="45"/>
      <c r="R94" s="45"/>
      <c r="S94" s="18"/>
      <c r="T94" s="18"/>
      <c r="U94" s="18"/>
    </row>
    <row r="95" spans="1:21" ht="25.5">
      <c r="A95" s="155"/>
      <c r="B95" s="155"/>
      <c r="C95" s="19" t="s">
        <v>126</v>
      </c>
      <c r="D95" s="60">
        <v>54683</v>
      </c>
      <c r="E95" s="158"/>
      <c r="F95" s="75">
        <v>218.732</v>
      </c>
      <c r="G95" s="45"/>
      <c r="H95" s="45"/>
      <c r="I95" s="45"/>
      <c r="J95" s="45"/>
      <c r="K95" s="45"/>
      <c r="L95" s="45"/>
      <c r="M95" s="43"/>
      <c r="N95" s="45"/>
      <c r="O95" s="45" t="s">
        <v>95</v>
      </c>
      <c r="P95" s="44"/>
      <c r="Q95" s="45"/>
      <c r="R95" s="45"/>
      <c r="S95" s="18"/>
      <c r="T95" s="18"/>
      <c r="U95" s="18"/>
    </row>
    <row r="96" spans="1:21">
      <c r="A96" s="134" t="s">
        <v>68</v>
      </c>
      <c r="B96" s="134"/>
      <c r="C96" s="46"/>
      <c r="D96" s="73">
        <f>SUM(D92:D95)</f>
        <v>129186</v>
      </c>
      <c r="E96" s="72"/>
      <c r="F96" s="74">
        <f>SUM(F92:F95)</f>
        <v>516.74400000000003</v>
      </c>
      <c r="G96" s="131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3"/>
      <c r="S96" s="18"/>
      <c r="T96" s="18"/>
      <c r="U96" s="18"/>
    </row>
    <row r="97" spans="1:21">
      <c r="A97" s="156">
        <v>7</v>
      </c>
      <c r="B97" s="157" t="s">
        <v>40</v>
      </c>
      <c r="C97" s="48" t="s">
        <v>38</v>
      </c>
      <c r="D97" s="5">
        <v>0</v>
      </c>
      <c r="E97" s="156" t="s">
        <v>19</v>
      </c>
      <c r="F97" s="1">
        <v>0</v>
      </c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8"/>
      <c r="T97" s="18"/>
      <c r="U97" s="18"/>
    </row>
    <row r="98" spans="1:21" ht="30">
      <c r="A98" s="156"/>
      <c r="B98" s="157"/>
      <c r="C98" s="48" t="s">
        <v>39</v>
      </c>
      <c r="D98" s="5">
        <v>0</v>
      </c>
      <c r="E98" s="156"/>
      <c r="F98" s="1">
        <v>0</v>
      </c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18"/>
      <c r="T98" s="18"/>
      <c r="U98" s="18"/>
    </row>
    <row r="99" spans="1:21">
      <c r="A99" s="134" t="s">
        <v>68</v>
      </c>
      <c r="B99" s="134"/>
      <c r="C99" s="46"/>
      <c r="D99" s="6">
        <f>SUM(D97:D98)</f>
        <v>0</v>
      </c>
      <c r="E99" s="46"/>
      <c r="F99" s="2">
        <f>SUM(F97:F98)</f>
        <v>0</v>
      </c>
      <c r="G99" s="131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3"/>
      <c r="S99" s="18"/>
      <c r="T99" s="18"/>
      <c r="U99" s="18"/>
    </row>
    <row r="100" spans="1:21">
      <c r="A100" s="156">
        <v>8</v>
      </c>
      <c r="B100" s="157" t="s">
        <v>18</v>
      </c>
      <c r="C100" s="48" t="s">
        <v>38</v>
      </c>
      <c r="D100" s="56">
        <v>1670</v>
      </c>
      <c r="E100" s="135" t="s">
        <v>19</v>
      </c>
      <c r="F100" s="58">
        <v>83.5</v>
      </c>
      <c r="G100" s="45"/>
      <c r="H100" s="45"/>
      <c r="I100" s="45"/>
      <c r="J100" s="45"/>
      <c r="K100" s="45"/>
      <c r="L100" s="45" t="s">
        <v>89</v>
      </c>
      <c r="M100" s="45" t="s">
        <v>89</v>
      </c>
      <c r="N100" s="45" t="s">
        <v>89</v>
      </c>
      <c r="P100" s="45"/>
      <c r="Q100" s="45"/>
      <c r="R100" s="45"/>
      <c r="S100" s="18"/>
      <c r="T100" s="18"/>
      <c r="U100" s="18"/>
    </row>
    <row r="101" spans="1:21" ht="30">
      <c r="A101" s="156"/>
      <c r="B101" s="157"/>
      <c r="C101" s="48" t="s">
        <v>39</v>
      </c>
      <c r="D101" s="56">
        <v>862</v>
      </c>
      <c r="E101" s="135"/>
      <c r="F101" s="58">
        <v>60.34</v>
      </c>
      <c r="G101" s="45"/>
      <c r="H101" s="45"/>
      <c r="I101" s="45"/>
      <c r="J101" s="45"/>
      <c r="K101" s="45"/>
      <c r="L101" s="45" t="s">
        <v>89</v>
      </c>
      <c r="M101" s="45" t="s">
        <v>89</v>
      </c>
      <c r="N101" s="45" t="s">
        <v>89</v>
      </c>
      <c r="P101" s="45"/>
      <c r="Q101" s="45"/>
      <c r="R101" s="45"/>
      <c r="S101" s="18"/>
      <c r="T101" s="18"/>
      <c r="U101" s="18"/>
    </row>
    <row r="102" spans="1:21">
      <c r="A102" s="134" t="s">
        <v>68</v>
      </c>
      <c r="B102" s="134"/>
      <c r="C102" s="46"/>
      <c r="D102" s="73">
        <f>SUM(D100:D101)</f>
        <v>2532</v>
      </c>
      <c r="E102" s="72"/>
      <c r="F102" s="74">
        <f>SUM(F100:F101)</f>
        <v>143.84</v>
      </c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18"/>
      <c r="T102" s="18"/>
      <c r="U102" s="18"/>
    </row>
    <row r="103" spans="1:21" ht="45">
      <c r="A103" s="47">
        <v>9</v>
      </c>
      <c r="B103" s="37" t="s">
        <v>194</v>
      </c>
      <c r="C103" s="48" t="s">
        <v>48</v>
      </c>
      <c r="D103" s="5"/>
      <c r="E103" s="47" t="s">
        <v>19</v>
      </c>
      <c r="F103" s="1"/>
      <c r="G103" s="45"/>
      <c r="H103" s="45"/>
      <c r="I103" s="32" t="s">
        <v>95</v>
      </c>
      <c r="J103" s="32" t="s">
        <v>95</v>
      </c>
      <c r="K103" s="32" t="s">
        <v>95</v>
      </c>
      <c r="L103" s="32" t="s">
        <v>95</v>
      </c>
      <c r="M103" s="32" t="s">
        <v>95</v>
      </c>
      <c r="N103" s="32" t="s">
        <v>95</v>
      </c>
      <c r="O103" s="32" t="s">
        <v>95</v>
      </c>
      <c r="P103" s="32" t="s">
        <v>95</v>
      </c>
      <c r="Q103" s="32" t="s">
        <v>95</v>
      </c>
      <c r="R103" s="32" t="s">
        <v>95</v>
      </c>
      <c r="S103" s="18"/>
      <c r="T103" s="18"/>
      <c r="U103" s="18"/>
    </row>
    <row r="104" spans="1:21">
      <c r="A104" s="134" t="s">
        <v>68</v>
      </c>
      <c r="B104" s="134"/>
      <c r="C104" s="46"/>
      <c r="D104" s="6">
        <f>SUM(D103)</f>
        <v>0</v>
      </c>
      <c r="E104" s="46"/>
      <c r="F104" s="2">
        <f>F103</f>
        <v>0</v>
      </c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18"/>
      <c r="T104" s="18"/>
      <c r="U104" s="18"/>
    </row>
    <row r="105" spans="1:21">
      <c r="A105" s="46">
        <v>10</v>
      </c>
      <c r="B105" s="46" t="s">
        <v>55</v>
      </c>
      <c r="C105" s="139"/>
      <c r="D105" s="153"/>
      <c r="E105" s="153"/>
      <c r="F105" s="140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18"/>
      <c r="T105" s="18"/>
      <c r="U105" s="18"/>
    </row>
    <row r="106" spans="1:21" ht="45">
      <c r="A106" s="87" t="s">
        <v>56</v>
      </c>
      <c r="B106" s="88" t="s">
        <v>20</v>
      </c>
      <c r="C106" s="88" t="s">
        <v>70</v>
      </c>
      <c r="D106" s="89">
        <v>1</v>
      </c>
      <c r="E106" s="87" t="s">
        <v>21</v>
      </c>
      <c r="F106" s="93">
        <v>1</v>
      </c>
      <c r="G106" s="90"/>
      <c r="H106" s="90"/>
      <c r="I106" s="90"/>
      <c r="J106" s="90"/>
      <c r="K106" s="90" t="s">
        <v>95</v>
      </c>
      <c r="L106" s="90" t="s">
        <v>95</v>
      </c>
      <c r="M106" s="90" t="s">
        <v>95</v>
      </c>
      <c r="N106" s="90" t="s">
        <v>95</v>
      </c>
      <c r="O106" s="90" t="s">
        <v>95</v>
      </c>
      <c r="P106" s="90" t="s">
        <v>95</v>
      </c>
      <c r="Q106" s="90" t="s">
        <v>95</v>
      </c>
      <c r="R106" s="90" t="s">
        <v>95</v>
      </c>
      <c r="S106" s="18"/>
      <c r="T106" s="18"/>
      <c r="U106" s="18"/>
    </row>
    <row r="107" spans="1:21" ht="30">
      <c r="A107" s="87" t="s">
        <v>57</v>
      </c>
      <c r="B107" s="88" t="s">
        <v>46</v>
      </c>
      <c r="C107" s="88" t="s">
        <v>70</v>
      </c>
      <c r="D107" s="89">
        <v>1</v>
      </c>
      <c r="E107" s="87" t="s">
        <v>19</v>
      </c>
      <c r="F107" s="96">
        <v>1</v>
      </c>
      <c r="G107" s="90"/>
      <c r="H107" s="90"/>
      <c r="I107" s="90"/>
      <c r="J107" s="90"/>
      <c r="K107" s="90"/>
      <c r="L107" s="90" t="s">
        <v>95</v>
      </c>
      <c r="M107" s="90" t="s">
        <v>95</v>
      </c>
      <c r="N107" s="90" t="s">
        <v>95</v>
      </c>
      <c r="O107" s="90"/>
      <c r="P107" s="90"/>
      <c r="Q107" s="90"/>
      <c r="R107" s="90"/>
      <c r="S107" s="18"/>
      <c r="T107" s="18"/>
      <c r="U107" s="18"/>
    </row>
    <row r="108" spans="1:21" ht="45">
      <c r="A108" s="47" t="s">
        <v>58</v>
      </c>
      <c r="B108" s="22" t="s">
        <v>78</v>
      </c>
      <c r="C108" s="22" t="s">
        <v>70</v>
      </c>
      <c r="D108" s="5">
        <v>1</v>
      </c>
      <c r="E108" s="47" t="s">
        <v>21</v>
      </c>
      <c r="F108" s="97">
        <v>4</v>
      </c>
      <c r="G108" s="45" t="s">
        <v>95</v>
      </c>
      <c r="H108" s="45" t="s">
        <v>95</v>
      </c>
      <c r="I108" s="45" t="s">
        <v>95</v>
      </c>
      <c r="J108" s="45" t="s">
        <v>95</v>
      </c>
      <c r="K108" s="45" t="s">
        <v>95</v>
      </c>
      <c r="L108" s="45" t="s">
        <v>95</v>
      </c>
      <c r="M108" s="45" t="s">
        <v>95</v>
      </c>
      <c r="N108" s="45" t="s">
        <v>95</v>
      </c>
      <c r="O108" s="45" t="s">
        <v>95</v>
      </c>
      <c r="P108" s="45" t="s">
        <v>95</v>
      </c>
      <c r="Q108" s="45" t="s">
        <v>95</v>
      </c>
      <c r="R108" s="45" t="s">
        <v>95</v>
      </c>
      <c r="S108" s="18"/>
      <c r="T108" s="18"/>
      <c r="U108" s="18"/>
    </row>
    <row r="109" spans="1:21" ht="30">
      <c r="A109" s="47" t="s">
        <v>59</v>
      </c>
      <c r="B109" s="22" t="s">
        <v>47</v>
      </c>
      <c r="C109" s="22" t="s">
        <v>70</v>
      </c>
      <c r="D109" s="5">
        <v>1</v>
      </c>
      <c r="E109" s="47" t="s">
        <v>21</v>
      </c>
      <c r="F109" s="98">
        <v>9</v>
      </c>
      <c r="G109" s="45" t="s">
        <v>95</v>
      </c>
      <c r="H109" s="45" t="s">
        <v>95</v>
      </c>
      <c r="I109" s="45" t="s">
        <v>95</v>
      </c>
      <c r="J109" s="45" t="s">
        <v>95</v>
      </c>
      <c r="K109" s="45" t="s">
        <v>95</v>
      </c>
      <c r="L109" s="45" t="s">
        <v>95</v>
      </c>
      <c r="M109" s="45" t="s">
        <v>95</v>
      </c>
      <c r="N109" s="45" t="s">
        <v>95</v>
      </c>
      <c r="O109" s="45" t="s">
        <v>95</v>
      </c>
      <c r="P109" s="45" t="s">
        <v>95</v>
      </c>
      <c r="Q109" s="45" t="s">
        <v>95</v>
      </c>
      <c r="R109" s="45" t="s">
        <v>95</v>
      </c>
      <c r="S109" s="18"/>
      <c r="T109" s="18"/>
      <c r="U109" s="18"/>
    </row>
    <row r="110" spans="1:21">
      <c r="A110" s="52" t="s">
        <v>117</v>
      </c>
      <c r="B110" s="35" t="s">
        <v>118</v>
      </c>
      <c r="C110" s="35" t="s">
        <v>119</v>
      </c>
      <c r="D110" s="5"/>
      <c r="E110" s="47"/>
      <c r="F110" s="34">
        <v>0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18"/>
      <c r="T110" s="18"/>
      <c r="U110" s="18"/>
    </row>
    <row r="111" spans="1:21">
      <c r="A111" s="134" t="s">
        <v>68</v>
      </c>
      <c r="B111" s="134"/>
      <c r="C111" s="46"/>
      <c r="D111" s="6">
        <f>D109</f>
        <v>1</v>
      </c>
      <c r="E111" s="46"/>
      <c r="F111" s="2">
        <f>SUM(F106:F110)</f>
        <v>15</v>
      </c>
      <c r="G111" s="131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3"/>
      <c r="S111" s="18"/>
      <c r="T111" s="18"/>
      <c r="U111" s="18"/>
    </row>
    <row r="112" spans="1:21">
      <c r="A112" s="46">
        <v>11</v>
      </c>
      <c r="B112" s="46" t="s">
        <v>60</v>
      </c>
      <c r="C112" s="22"/>
      <c r="D112" s="5"/>
      <c r="E112" s="47"/>
      <c r="F112" s="33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18"/>
      <c r="T112" s="18"/>
      <c r="U112" s="18"/>
    </row>
    <row r="113" spans="1:21" ht="30">
      <c r="A113" s="47" t="s">
        <v>56</v>
      </c>
      <c r="B113" s="22" t="s">
        <v>71</v>
      </c>
      <c r="C113" s="22" t="s">
        <v>48</v>
      </c>
      <c r="D113" s="5"/>
      <c r="E113" s="47" t="s">
        <v>19</v>
      </c>
      <c r="F113" s="33"/>
      <c r="G113" s="45"/>
      <c r="H113" s="45"/>
      <c r="I113" s="45"/>
      <c r="J113" s="45"/>
      <c r="K113" s="45"/>
      <c r="L113" s="45"/>
      <c r="M113" s="45" t="s">
        <v>95</v>
      </c>
      <c r="N113" s="45"/>
      <c r="O113" s="45"/>
      <c r="P113" s="45"/>
      <c r="Q113" s="45"/>
      <c r="R113" s="45"/>
      <c r="S113" s="18"/>
      <c r="T113" s="18"/>
      <c r="U113" s="18"/>
    </row>
    <row r="114" spans="1:21" ht="30">
      <c r="A114" s="47" t="s">
        <v>57</v>
      </c>
      <c r="B114" s="35" t="s">
        <v>198</v>
      </c>
      <c r="C114" s="35" t="s">
        <v>199</v>
      </c>
      <c r="D114" s="5"/>
      <c r="E114" s="47" t="s">
        <v>21</v>
      </c>
      <c r="F114" s="33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18"/>
      <c r="T114" s="18"/>
      <c r="U114" s="18"/>
    </row>
    <row r="115" spans="1:21">
      <c r="A115" s="47" t="s">
        <v>58</v>
      </c>
      <c r="B115" s="22" t="s">
        <v>61</v>
      </c>
      <c r="C115" s="22" t="s">
        <v>62</v>
      </c>
      <c r="D115" s="5">
        <v>7</v>
      </c>
      <c r="E115" s="47" t="s">
        <v>21</v>
      </c>
      <c r="F115" s="80">
        <f>D115*1.8</f>
        <v>12.6</v>
      </c>
      <c r="G115" s="29"/>
      <c r="H115" s="7"/>
      <c r="I115" s="7"/>
      <c r="J115" s="7"/>
      <c r="K115" s="45" t="s">
        <v>95</v>
      </c>
      <c r="L115" s="45" t="s">
        <v>95</v>
      </c>
      <c r="M115" s="45" t="s">
        <v>95</v>
      </c>
      <c r="N115" s="7"/>
      <c r="O115" s="7"/>
      <c r="P115" s="7"/>
      <c r="Q115" s="7"/>
      <c r="R115" s="36"/>
      <c r="S115" s="18"/>
      <c r="T115" s="18"/>
      <c r="U115" s="18"/>
    </row>
    <row r="116" spans="1:21" ht="30">
      <c r="A116" s="99" t="s">
        <v>59</v>
      </c>
      <c r="B116" s="91" t="s">
        <v>116</v>
      </c>
      <c r="C116" s="88"/>
      <c r="D116" s="89">
        <v>1</v>
      </c>
      <c r="E116" s="87"/>
      <c r="F116" s="94">
        <v>1.5</v>
      </c>
      <c r="G116" s="90"/>
      <c r="H116" s="90"/>
      <c r="I116" s="90"/>
      <c r="J116" s="90" t="s">
        <v>95</v>
      </c>
      <c r="K116" s="90" t="s">
        <v>95</v>
      </c>
      <c r="L116" s="90" t="s">
        <v>95</v>
      </c>
      <c r="M116" s="90" t="s">
        <v>95</v>
      </c>
      <c r="N116" s="90" t="s">
        <v>95</v>
      </c>
      <c r="O116" s="90" t="s">
        <v>95</v>
      </c>
      <c r="P116" s="90" t="s">
        <v>95</v>
      </c>
      <c r="Q116" s="90" t="s">
        <v>95</v>
      </c>
      <c r="R116" s="90" t="s">
        <v>95</v>
      </c>
      <c r="S116" s="18"/>
      <c r="T116" s="18"/>
      <c r="U116" s="18"/>
    </row>
    <row r="117" spans="1:21">
      <c r="A117" s="134" t="s">
        <v>68</v>
      </c>
      <c r="B117" s="134"/>
      <c r="C117" s="46"/>
      <c r="D117" s="6">
        <f>SUM(D113:D116)</f>
        <v>8</v>
      </c>
      <c r="E117" s="46"/>
      <c r="F117" s="2">
        <f>SUM(F113:F116)</f>
        <v>14.1</v>
      </c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18"/>
      <c r="T117" s="18"/>
      <c r="U117" s="18"/>
    </row>
    <row r="118" spans="1:21" ht="30">
      <c r="A118" s="46">
        <v>12</v>
      </c>
      <c r="B118" s="28" t="s">
        <v>63</v>
      </c>
      <c r="C118" s="22"/>
      <c r="D118" s="5"/>
      <c r="E118" s="47"/>
      <c r="F118" s="33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18"/>
      <c r="T118" s="18"/>
      <c r="U118" s="18"/>
    </row>
    <row r="119" spans="1:21" ht="45">
      <c r="A119" s="78" t="s">
        <v>56</v>
      </c>
      <c r="B119" s="55" t="s">
        <v>64</v>
      </c>
      <c r="C119" s="55" t="s">
        <v>66</v>
      </c>
      <c r="D119" s="56">
        <v>1</v>
      </c>
      <c r="E119" s="78" t="s">
        <v>72</v>
      </c>
      <c r="F119" s="83">
        <v>1</v>
      </c>
      <c r="G119" s="45"/>
      <c r="H119" s="45"/>
      <c r="I119" s="45"/>
      <c r="J119" s="32" t="s">
        <v>95</v>
      </c>
      <c r="K119" s="45"/>
      <c r="L119" s="45"/>
      <c r="M119" s="32" t="s">
        <v>95</v>
      </c>
      <c r="N119" s="32" t="s">
        <v>95</v>
      </c>
      <c r="O119" s="32" t="s">
        <v>95</v>
      </c>
      <c r="P119" s="45"/>
      <c r="Q119" s="32"/>
      <c r="R119" s="45"/>
      <c r="S119" s="18"/>
      <c r="T119" s="18"/>
      <c r="U119" s="18"/>
    </row>
    <row r="120" spans="1:21" ht="30">
      <c r="A120" s="78" t="s">
        <v>57</v>
      </c>
      <c r="B120" s="55" t="s">
        <v>67</v>
      </c>
      <c r="C120" s="55" t="s">
        <v>65</v>
      </c>
      <c r="D120" s="56">
        <v>146</v>
      </c>
      <c r="E120" s="78" t="s">
        <v>19</v>
      </c>
      <c r="F120" s="83">
        <v>10.18</v>
      </c>
      <c r="G120" s="45"/>
      <c r="H120" s="45"/>
      <c r="I120" s="45"/>
      <c r="J120" s="45"/>
      <c r="K120" s="45"/>
      <c r="L120" s="45"/>
      <c r="M120" s="32"/>
      <c r="N120" s="32"/>
      <c r="O120" s="45"/>
      <c r="P120" s="45"/>
      <c r="Q120" s="45" t="s">
        <v>95</v>
      </c>
      <c r="R120" s="45"/>
      <c r="S120" s="18"/>
      <c r="T120" s="18"/>
      <c r="U120" s="18"/>
    </row>
    <row r="121" spans="1:21">
      <c r="A121" s="134" t="s">
        <v>68</v>
      </c>
      <c r="B121" s="134"/>
      <c r="C121" s="46"/>
      <c r="D121" s="6">
        <f>SUM(D119:D120)</f>
        <v>147</v>
      </c>
      <c r="E121" s="46"/>
      <c r="F121" s="3">
        <f>SUM(F119:F120)</f>
        <v>11.18</v>
      </c>
      <c r="G121" s="131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3"/>
      <c r="S121" s="18"/>
      <c r="T121" s="18"/>
      <c r="U121" s="18"/>
    </row>
    <row r="122" spans="1:21">
      <c r="A122" s="135">
        <v>13</v>
      </c>
      <c r="B122" s="55" t="s">
        <v>52</v>
      </c>
      <c r="C122" s="55" t="s">
        <v>51</v>
      </c>
      <c r="D122" s="56">
        <v>7</v>
      </c>
      <c r="E122" s="78" t="s">
        <v>19</v>
      </c>
      <c r="F122" s="83">
        <v>3.5</v>
      </c>
      <c r="G122" s="32" t="s">
        <v>95</v>
      </c>
      <c r="H122" s="32" t="s">
        <v>95</v>
      </c>
      <c r="I122" s="32" t="s">
        <v>95</v>
      </c>
      <c r="J122" s="32" t="s">
        <v>95</v>
      </c>
      <c r="K122" s="32" t="s">
        <v>95</v>
      </c>
      <c r="L122" s="32" t="s">
        <v>95</v>
      </c>
      <c r="M122" s="32" t="s">
        <v>95</v>
      </c>
      <c r="N122" s="32" t="s">
        <v>95</v>
      </c>
      <c r="O122" s="32" t="s">
        <v>95</v>
      </c>
      <c r="P122" s="32" t="s">
        <v>95</v>
      </c>
      <c r="Q122" s="32" t="s">
        <v>95</v>
      </c>
      <c r="R122" s="32" t="s">
        <v>95</v>
      </c>
      <c r="S122" s="18"/>
      <c r="T122" s="18"/>
      <c r="U122" s="18"/>
    </row>
    <row r="123" spans="1:21">
      <c r="A123" s="135"/>
      <c r="B123" s="55" t="s">
        <v>53</v>
      </c>
      <c r="C123" s="55" t="s">
        <v>51</v>
      </c>
      <c r="D123" s="56">
        <v>7</v>
      </c>
      <c r="E123" s="78" t="s">
        <v>19</v>
      </c>
      <c r="F123" s="83">
        <v>2.1</v>
      </c>
      <c r="G123" s="32" t="s">
        <v>95</v>
      </c>
      <c r="H123" s="32" t="s">
        <v>95</v>
      </c>
      <c r="I123" s="32" t="s">
        <v>95</v>
      </c>
      <c r="J123" s="32" t="s">
        <v>95</v>
      </c>
      <c r="K123" s="32" t="s">
        <v>95</v>
      </c>
      <c r="L123" s="32" t="s">
        <v>95</v>
      </c>
      <c r="M123" s="32" t="s">
        <v>95</v>
      </c>
      <c r="N123" s="32" t="s">
        <v>95</v>
      </c>
      <c r="O123" s="32" t="s">
        <v>95</v>
      </c>
      <c r="P123" s="32" t="s">
        <v>95</v>
      </c>
      <c r="Q123" s="32" t="s">
        <v>95</v>
      </c>
      <c r="R123" s="32" t="s">
        <v>95</v>
      </c>
      <c r="S123" s="18"/>
      <c r="T123" s="18"/>
      <c r="U123" s="18"/>
    </row>
    <row r="124" spans="1:21">
      <c r="A124" s="136" t="s">
        <v>68</v>
      </c>
      <c r="B124" s="136"/>
      <c r="C124" s="77"/>
      <c r="D124" s="73">
        <f>D122</f>
        <v>7</v>
      </c>
      <c r="E124" s="77"/>
      <c r="F124" s="64">
        <f>SUM(F122:F123)</f>
        <v>5.6</v>
      </c>
      <c r="G124" s="131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3"/>
      <c r="S124" s="18"/>
      <c r="T124" s="18"/>
      <c r="U124" s="18"/>
    </row>
    <row r="125" spans="1:21">
      <c r="A125" s="78">
        <v>14</v>
      </c>
      <c r="B125" s="55" t="s">
        <v>54</v>
      </c>
      <c r="C125" s="55" t="s">
        <v>50</v>
      </c>
      <c r="D125" s="56">
        <v>124</v>
      </c>
      <c r="E125" s="78" t="s">
        <v>19</v>
      </c>
      <c r="F125" s="83">
        <v>12.4</v>
      </c>
      <c r="G125" s="32" t="s">
        <v>95</v>
      </c>
      <c r="H125" s="32" t="s">
        <v>95</v>
      </c>
      <c r="I125" s="32"/>
      <c r="J125" s="32"/>
      <c r="K125" s="32"/>
      <c r="L125" s="32"/>
      <c r="M125" s="32" t="s">
        <v>95</v>
      </c>
      <c r="N125" s="32" t="s">
        <v>95</v>
      </c>
      <c r="O125" s="32" t="s">
        <v>95</v>
      </c>
      <c r="P125" s="32" t="s">
        <v>95</v>
      </c>
      <c r="Q125" s="32" t="s">
        <v>95</v>
      </c>
      <c r="R125" s="32" t="s">
        <v>95</v>
      </c>
      <c r="S125" s="18"/>
      <c r="T125" s="18"/>
      <c r="U125" s="18"/>
    </row>
    <row r="126" spans="1:21">
      <c r="A126" s="78"/>
      <c r="B126" s="55" t="s">
        <v>53</v>
      </c>
      <c r="C126" s="55" t="s">
        <v>50</v>
      </c>
      <c r="D126" s="56">
        <v>124</v>
      </c>
      <c r="E126" s="78" t="s">
        <v>19</v>
      </c>
      <c r="F126" s="83">
        <v>14.879999999999999</v>
      </c>
      <c r="G126" s="32" t="s">
        <v>95</v>
      </c>
      <c r="H126" s="32" t="s">
        <v>95</v>
      </c>
      <c r="I126" s="32"/>
      <c r="J126" s="32"/>
      <c r="K126" s="32"/>
      <c r="L126" s="32"/>
      <c r="M126" s="32" t="s">
        <v>95</v>
      </c>
      <c r="N126" s="32" t="s">
        <v>95</v>
      </c>
      <c r="O126" s="32" t="s">
        <v>95</v>
      </c>
      <c r="P126" s="32" t="s">
        <v>95</v>
      </c>
      <c r="Q126" s="32" t="s">
        <v>95</v>
      </c>
      <c r="R126" s="32" t="s">
        <v>95</v>
      </c>
      <c r="S126" s="18"/>
      <c r="T126" s="18"/>
      <c r="U126" s="18"/>
    </row>
    <row r="127" spans="1:21">
      <c r="A127" s="134" t="s">
        <v>68</v>
      </c>
      <c r="B127" s="134"/>
      <c r="C127" s="46"/>
      <c r="D127" s="6">
        <f>D125</f>
        <v>124</v>
      </c>
      <c r="E127" s="46"/>
      <c r="F127" s="3">
        <f>SUM(F125:F126)</f>
        <v>27.28</v>
      </c>
      <c r="G127" s="131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3"/>
      <c r="S127" s="18"/>
      <c r="T127" s="18"/>
      <c r="U127" s="18"/>
    </row>
    <row r="128" spans="1:21">
      <c r="A128" s="46">
        <v>15</v>
      </c>
      <c r="B128" s="46" t="s">
        <v>115</v>
      </c>
      <c r="C128" s="46"/>
      <c r="D128" s="6"/>
      <c r="E128" s="46"/>
      <c r="F128" s="3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18"/>
      <c r="T128" s="18"/>
      <c r="U128" s="18"/>
    </row>
    <row r="129" spans="1:21" ht="45">
      <c r="A129" s="78"/>
      <c r="B129" s="84" t="s">
        <v>190</v>
      </c>
      <c r="C129" s="79" t="s">
        <v>49</v>
      </c>
      <c r="D129" s="60">
        <v>1</v>
      </c>
      <c r="E129" s="79" t="s">
        <v>21</v>
      </c>
      <c r="F129" s="62">
        <v>50</v>
      </c>
      <c r="G129" s="32" t="s">
        <v>95</v>
      </c>
      <c r="H129" s="32" t="s">
        <v>95</v>
      </c>
      <c r="I129" s="32" t="s">
        <v>95</v>
      </c>
      <c r="J129" s="32" t="s">
        <v>95</v>
      </c>
      <c r="K129" s="32" t="s">
        <v>95</v>
      </c>
      <c r="L129" s="32" t="s">
        <v>95</v>
      </c>
      <c r="M129" s="32" t="s">
        <v>95</v>
      </c>
      <c r="N129" s="32" t="s">
        <v>95</v>
      </c>
      <c r="O129" s="32" t="s">
        <v>95</v>
      </c>
      <c r="P129" s="32" t="s">
        <v>95</v>
      </c>
      <c r="Q129" s="32" t="s">
        <v>95</v>
      </c>
      <c r="R129" s="32" t="s">
        <v>95</v>
      </c>
      <c r="S129" s="18"/>
      <c r="T129" s="18"/>
      <c r="U129" s="18"/>
    </row>
    <row r="130" spans="1:21">
      <c r="A130" s="47"/>
      <c r="B130" s="37"/>
      <c r="C130" s="52"/>
      <c r="D130" s="4"/>
      <c r="E130" s="52"/>
      <c r="F130" s="3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18"/>
      <c r="T130" s="18"/>
      <c r="U130" s="18"/>
    </row>
    <row r="131" spans="1:21">
      <c r="A131" s="134" t="s">
        <v>68</v>
      </c>
      <c r="B131" s="134"/>
      <c r="C131" s="46"/>
      <c r="D131" s="6">
        <f>D129</f>
        <v>1</v>
      </c>
      <c r="E131" s="46"/>
      <c r="F131" s="3">
        <f>SUM(F129:F130)</f>
        <v>50</v>
      </c>
      <c r="G131" s="131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3"/>
      <c r="S131" s="18"/>
      <c r="T131" s="18"/>
      <c r="U131" s="18"/>
    </row>
    <row r="132" spans="1:21">
      <c r="A132" s="100">
        <v>16</v>
      </c>
      <c r="B132" s="100" t="s">
        <v>73</v>
      </c>
      <c r="C132" s="99"/>
      <c r="D132" s="100"/>
      <c r="E132" s="99"/>
      <c r="F132" s="95"/>
      <c r="G132" s="131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3"/>
      <c r="S132" s="18"/>
      <c r="T132" s="18"/>
      <c r="U132" s="18"/>
    </row>
    <row r="133" spans="1:21">
      <c r="A133" s="137"/>
      <c r="B133" s="138" t="s">
        <v>22</v>
      </c>
      <c r="C133" s="102" t="s">
        <v>37</v>
      </c>
      <c r="D133" s="87"/>
      <c r="E133" s="87" t="s">
        <v>19</v>
      </c>
      <c r="F133" s="94">
        <v>0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18"/>
      <c r="T133" s="18"/>
      <c r="U133" s="18"/>
    </row>
    <row r="134" spans="1:21">
      <c r="A134" s="137"/>
      <c r="B134" s="138"/>
      <c r="C134" s="102" t="s">
        <v>42</v>
      </c>
      <c r="D134" s="87">
        <v>80</v>
      </c>
      <c r="E134" s="87" t="s">
        <v>21</v>
      </c>
      <c r="F134" s="94">
        <v>4</v>
      </c>
      <c r="G134" s="8"/>
      <c r="H134" s="8"/>
      <c r="I134" s="8"/>
      <c r="J134" s="8"/>
      <c r="K134" s="8"/>
      <c r="L134" s="8"/>
      <c r="M134" s="32" t="s">
        <v>95</v>
      </c>
      <c r="N134" s="32" t="s">
        <v>95</v>
      </c>
      <c r="O134" s="32" t="s">
        <v>95</v>
      </c>
      <c r="P134" s="32" t="s">
        <v>95</v>
      </c>
      <c r="Q134" s="32" t="s">
        <v>95</v>
      </c>
      <c r="R134" s="32" t="s">
        <v>95</v>
      </c>
      <c r="S134" s="18"/>
      <c r="T134" s="18"/>
      <c r="U134" s="18"/>
    </row>
    <row r="135" spans="1:21">
      <c r="A135" s="112" t="s">
        <v>68</v>
      </c>
      <c r="B135" s="112"/>
      <c r="C135" s="100"/>
      <c r="D135" s="103">
        <f>D133+D134</f>
        <v>80</v>
      </c>
      <c r="E135" s="100"/>
      <c r="F135" s="95">
        <f>F134+F133</f>
        <v>4</v>
      </c>
      <c r="G135" s="131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3"/>
      <c r="S135" s="18"/>
      <c r="T135" s="18"/>
      <c r="U135" s="18"/>
    </row>
    <row r="136" spans="1:21">
      <c r="A136" s="46">
        <v>17</v>
      </c>
      <c r="B136" s="46" t="s">
        <v>69</v>
      </c>
      <c r="C136" s="46"/>
      <c r="D136" s="46"/>
      <c r="E136" s="46"/>
      <c r="F136" s="3"/>
      <c r="G136" s="131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3"/>
      <c r="S136" s="18"/>
      <c r="T136" s="18"/>
      <c r="U136" s="18"/>
    </row>
    <row r="137" spans="1:21">
      <c r="A137" s="99"/>
      <c r="B137" s="104" t="s">
        <v>74</v>
      </c>
      <c r="C137" s="104"/>
      <c r="D137" s="99">
        <v>0</v>
      </c>
      <c r="E137" s="101" t="s">
        <v>19</v>
      </c>
      <c r="F137" s="94">
        <v>0</v>
      </c>
      <c r="G137" s="45"/>
      <c r="H137" s="45"/>
      <c r="I137" s="45"/>
      <c r="J137" s="45"/>
      <c r="K137" s="45"/>
      <c r="L137" s="45"/>
      <c r="M137" s="45"/>
      <c r="N137" s="32" t="s">
        <v>87</v>
      </c>
      <c r="O137" s="32" t="s">
        <v>88</v>
      </c>
      <c r="P137" s="45" t="s">
        <v>86</v>
      </c>
      <c r="Q137" s="45" t="s">
        <v>90</v>
      </c>
      <c r="R137" s="45"/>
      <c r="S137" s="18"/>
      <c r="T137" s="18"/>
      <c r="U137" s="18"/>
    </row>
    <row r="138" spans="1:21">
      <c r="A138" s="99"/>
      <c r="B138" s="104" t="s">
        <v>75</v>
      </c>
      <c r="C138" s="104"/>
      <c r="D138" s="99">
        <v>8</v>
      </c>
      <c r="E138" s="101" t="s">
        <v>19</v>
      </c>
      <c r="F138" s="94">
        <v>144</v>
      </c>
      <c r="G138" s="32" t="s">
        <v>95</v>
      </c>
      <c r="H138" s="32" t="s">
        <v>95</v>
      </c>
      <c r="I138" s="32" t="s">
        <v>95</v>
      </c>
      <c r="J138" s="32" t="s">
        <v>95</v>
      </c>
      <c r="K138" s="32" t="s">
        <v>95</v>
      </c>
      <c r="L138" s="32" t="s">
        <v>95</v>
      </c>
      <c r="M138" s="32" t="s">
        <v>95</v>
      </c>
      <c r="N138" s="32" t="s">
        <v>95</v>
      </c>
      <c r="O138" s="32" t="s">
        <v>95</v>
      </c>
      <c r="P138" s="32" t="s">
        <v>95</v>
      </c>
      <c r="Q138" s="32" t="s">
        <v>95</v>
      </c>
      <c r="R138" s="32" t="s">
        <v>95</v>
      </c>
      <c r="S138" s="18"/>
      <c r="T138" s="18"/>
      <c r="U138" s="18"/>
    </row>
    <row r="139" spans="1:21">
      <c r="A139" s="99"/>
      <c r="B139" s="104" t="s">
        <v>94</v>
      </c>
      <c r="C139" s="104"/>
      <c r="D139" s="99">
        <v>8</v>
      </c>
      <c r="E139" s="101" t="s">
        <v>19</v>
      </c>
      <c r="F139" s="271">
        <v>8</v>
      </c>
      <c r="G139" s="32" t="s">
        <v>95</v>
      </c>
      <c r="H139" s="32" t="s">
        <v>95</v>
      </c>
      <c r="I139" s="32" t="s">
        <v>95</v>
      </c>
      <c r="J139" s="32" t="s">
        <v>95</v>
      </c>
      <c r="K139" s="32" t="s">
        <v>95</v>
      </c>
      <c r="L139" s="32" t="s">
        <v>95</v>
      </c>
      <c r="M139" s="32" t="s">
        <v>95</v>
      </c>
      <c r="N139" s="32" t="s">
        <v>95</v>
      </c>
      <c r="O139" s="32" t="s">
        <v>95</v>
      </c>
      <c r="P139" s="32" t="s">
        <v>95</v>
      </c>
      <c r="Q139" s="32" t="s">
        <v>95</v>
      </c>
      <c r="R139" s="32" t="s">
        <v>95</v>
      </c>
      <c r="S139" s="18"/>
      <c r="T139" s="18"/>
      <c r="U139" s="18"/>
    </row>
    <row r="140" spans="1:21">
      <c r="A140" s="134" t="s">
        <v>68</v>
      </c>
      <c r="B140" s="134"/>
      <c r="C140" s="46"/>
      <c r="D140" s="6">
        <f>SUM(D137:D139)</f>
        <v>16</v>
      </c>
      <c r="E140" s="46"/>
      <c r="F140" s="3">
        <f>SUM(F137:F139)</f>
        <v>152</v>
      </c>
      <c r="G140" s="131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3"/>
      <c r="S140" s="18"/>
      <c r="T140" s="18"/>
      <c r="U140" s="18"/>
    </row>
    <row r="141" spans="1:21" ht="15.75">
      <c r="A141" s="113" t="s">
        <v>83</v>
      </c>
      <c r="B141" s="113"/>
      <c r="C141" s="50"/>
      <c r="D141" s="38">
        <f>D10+D64+D68+D83+D91+D96+D99+D102+D104+D111+D117+D121+D124+D127+D131+D135+D140</f>
        <v>568663</v>
      </c>
      <c r="E141" s="50"/>
      <c r="F141" s="39">
        <f>F10+F64+F68+F83+F91+F96+F99+F102+F104+F111+F117+F121+F124+F127+F131+F135+F140</f>
        <v>1755.4125999999999</v>
      </c>
      <c r="G141" s="131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3"/>
      <c r="S141" s="18"/>
      <c r="T141" s="18"/>
      <c r="U141" s="18"/>
    </row>
    <row r="142" spans="1:21" ht="15.75" thickBot="1">
      <c r="A142" s="114"/>
      <c r="B142" s="114"/>
      <c r="C142" s="114"/>
      <c r="D142" s="114"/>
      <c r="E142" s="115"/>
      <c r="F142" s="115"/>
      <c r="G142" s="115"/>
      <c r="H142" s="115"/>
      <c r="I142" s="115"/>
      <c r="J142" s="115"/>
      <c r="K142" s="116"/>
      <c r="L142" s="116"/>
      <c r="M142" s="116"/>
      <c r="N142" s="116"/>
      <c r="O142" s="116"/>
      <c r="P142" s="116"/>
      <c r="Q142" s="116"/>
    </row>
    <row r="143" spans="1:21" ht="18.75">
      <c r="A143" s="117" t="s">
        <v>2</v>
      </c>
      <c r="B143" s="118"/>
      <c r="C143" s="119"/>
      <c r="D143" s="120"/>
      <c r="E143" s="115"/>
      <c r="F143" s="115"/>
      <c r="G143" s="115"/>
      <c r="H143" s="115"/>
      <c r="I143" s="115"/>
      <c r="J143" s="115"/>
      <c r="K143" s="121" t="s">
        <v>24</v>
      </c>
      <c r="L143" s="122"/>
      <c r="M143" s="122"/>
      <c r="N143" s="122"/>
      <c r="O143" s="122"/>
      <c r="P143" s="122"/>
      <c r="Q143" s="123"/>
    </row>
    <row r="144" spans="1:21" ht="18.75">
      <c r="A144" s="105" t="s">
        <v>25</v>
      </c>
      <c r="B144" s="106"/>
      <c r="C144" s="107"/>
      <c r="D144" s="108"/>
      <c r="E144" s="115"/>
      <c r="F144" s="115"/>
      <c r="G144" s="115"/>
      <c r="H144" s="115"/>
      <c r="I144" s="115"/>
      <c r="J144" s="115"/>
      <c r="K144" s="109" t="s">
        <v>29</v>
      </c>
      <c r="L144" s="110"/>
      <c r="M144" s="110"/>
      <c r="N144" s="110"/>
      <c r="O144" s="110"/>
      <c r="P144" s="110"/>
      <c r="Q144" s="111"/>
    </row>
    <row r="145" spans="1:17" ht="18.75">
      <c r="A145" s="105" t="s">
        <v>26</v>
      </c>
      <c r="B145" s="106"/>
      <c r="C145" s="107"/>
      <c r="D145" s="108"/>
      <c r="E145" s="115"/>
      <c r="F145" s="115"/>
      <c r="G145" s="115"/>
      <c r="H145" s="115"/>
      <c r="I145" s="115"/>
      <c r="J145" s="115"/>
      <c r="K145" s="109" t="s">
        <v>30</v>
      </c>
      <c r="L145" s="110"/>
      <c r="M145" s="110"/>
      <c r="N145" s="110"/>
      <c r="O145" s="110"/>
      <c r="P145" s="110"/>
      <c r="Q145" s="111"/>
    </row>
    <row r="146" spans="1:17" ht="18.75">
      <c r="A146" s="105" t="s">
        <v>21</v>
      </c>
      <c r="B146" s="106"/>
      <c r="C146" s="107"/>
      <c r="D146" s="108"/>
      <c r="E146" s="115"/>
      <c r="F146" s="115"/>
      <c r="G146" s="115"/>
      <c r="H146" s="115"/>
      <c r="I146" s="115"/>
      <c r="J146" s="115"/>
      <c r="K146" s="109" t="s">
        <v>31</v>
      </c>
      <c r="L146" s="110"/>
      <c r="M146" s="110"/>
      <c r="N146" s="110"/>
      <c r="O146" s="110"/>
      <c r="P146" s="110"/>
      <c r="Q146" s="111"/>
    </row>
    <row r="147" spans="1:17" ht="18.75">
      <c r="A147" s="105" t="s">
        <v>19</v>
      </c>
      <c r="B147" s="106"/>
      <c r="C147" s="107"/>
      <c r="D147" s="108"/>
      <c r="E147" s="115"/>
      <c r="F147" s="115"/>
      <c r="G147" s="115"/>
      <c r="H147" s="115"/>
      <c r="I147" s="115"/>
      <c r="J147" s="115"/>
      <c r="K147" s="109" t="s">
        <v>32</v>
      </c>
      <c r="L147" s="110"/>
      <c r="M147" s="110"/>
      <c r="N147" s="110"/>
      <c r="O147" s="110"/>
      <c r="P147" s="110"/>
      <c r="Q147" s="111"/>
    </row>
    <row r="148" spans="1:17" ht="18.75">
      <c r="A148" s="105" t="s">
        <v>27</v>
      </c>
      <c r="B148" s="106"/>
      <c r="C148" s="107"/>
      <c r="D148" s="108"/>
      <c r="E148" s="115"/>
      <c r="F148" s="115"/>
      <c r="G148" s="115"/>
      <c r="H148" s="115"/>
      <c r="I148" s="115"/>
      <c r="J148" s="115"/>
      <c r="K148" s="109" t="s">
        <v>33</v>
      </c>
      <c r="L148" s="110"/>
      <c r="M148" s="110"/>
      <c r="N148" s="110"/>
      <c r="O148" s="110"/>
      <c r="P148" s="110"/>
      <c r="Q148" s="111"/>
    </row>
    <row r="149" spans="1:17" ht="19.5" thickBot="1">
      <c r="A149" s="124" t="s">
        <v>28</v>
      </c>
      <c r="B149" s="125"/>
      <c r="C149" s="126"/>
      <c r="D149" s="127"/>
      <c r="E149" s="115"/>
      <c r="F149" s="115"/>
      <c r="G149" s="115"/>
      <c r="H149" s="115"/>
      <c r="I149" s="115"/>
      <c r="J149" s="115"/>
      <c r="K149" s="128" t="s">
        <v>34</v>
      </c>
      <c r="L149" s="129"/>
      <c r="M149" s="129"/>
      <c r="N149" s="129"/>
      <c r="O149" s="129"/>
      <c r="P149" s="129"/>
      <c r="Q149" s="130"/>
    </row>
    <row r="150" spans="1:17">
      <c r="A150" s="40"/>
    </row>
    <row r="151" spans="1:17">
      <c r="A151" s="40"/>
    </row>
    <row r="152" spans="1:17">
      <c r="A152" s="40"/>
    </row>
  </sheetData>
  <mergeCells count="116">
    <mergeCell ref="A135:B135"/>
    <mergeCell ref="G135:R135"/>
    <mergeCell ref="A102:B102"/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A104:B104"/>
    <mergeCell ref="C105:F105"/>
    <mergeCell ref="A111:B111"/>
    <mergeCell ref="G111:R111"/>
    <mergeCell ref="G132:R132"/>
    <mergeCell ref="A133:A134"/>
    <mergeCell ref="B133:B134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99:B99"/>
    <mergeCell ref="G99:R99"/>
    <mergeCell ref="A100:A101"/>
    <mergeCell ref="B100:B101"/>
    <mergeCell ref="E100:E101"/>
    <mergeCell ref="A117:B117"/>
    <mergeCell ref="A121:B121"/>
    <mergeCell ref="G121:R12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P72:R72"/>
    <mergeCell ref="P74:R74"/>
    <mergeCell ref="A20:A23"/>
    <mergeCell ref="A24:B24"/>
    <mergeCell ref="A25:A28"/>
    <mergeCell ref="A29:A32"/>
    <mergeCell ref="A51:A54"/>
    <mergeCell ref="A55:A58"/>
    <mergeCell ref="A59:A62"/>
    <mergeCell ref="A64:B64"/>
    <mergeCell ref="A68:B68"/>
    <mergeCell ref="A63:B63"/>
    <mergeCell ref="A69:A74"/>
    <mergeCell ref="B69:B74"/>
    <mergeCell ref="E69:E74"/>
    <mergeCell ref="G69:K74"/>
    <mergeCell ref="P73:R73"/>
    <mergeCell ref="P80:R80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8:A41"/>
    <mergeCell ref="A42:A45"/>
    <mergeCell ref="A46:A49"/>
    <mergeCell ref="A50:B50"/>
    <mergeCell ref="A33:A36"/>
    <mergeCell ref="A37:B37"/>
    <mergeCell ref="A10:B10"/>
    <mergeCell ref="A12:A15"/>
    <mergeCell ref="A16:A19"/>
    <mergeCell ref="A79:C79"/>
    <mergeCell ref="G79:R79"/>
    <mergeCell ref="P69:R69"/>
    <mergeCell ref="P70:R70"/>
    <mergeCell ref="P71:R71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6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30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5" customHeight="1">
      <c r="A2" s="181" t="s">
        <v>105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/>
      <c r="E17" s="199" t="s">
        <v>19</v>
      </c>
      <c r="F17" s="312"/>
      <c r="G17" s="191"/>
      <c r="H17" s="191"/>
      <c r="I17" s="191"/>
      <c r="J17" s="191"/>
      <c r="K17" s="191"/>
      <c r="L17" s="191"/>
      <c r="M17" s="223"/>
      <c r="N17" s="223"/>
      <c r="O17" s="223"/>
      <c r="P17" s="223"/>
      <c r="Q17" s="223"/>
      <c r="R17" s="223"/>
    </row>
    <row r="18" spans="1:18">
      <c r="A18" s="215"/>
      <c r="B18" s="197" t="s">
        <v>75</v>
      </c>
      <c r="C18" s="197" t="s">
        <v>42</v>
      </c>
      <c r="D18" s="198"/>
      <c r="E18" s="199" t="s">
        <v>19</v>
      </c>
      <c r="F18" s="200"/>
      <c r="G18" s="191"/>
      <c r="H18" s="191"/>
      <c r="I18" s="191"/>
      <c r="J18" s="191"/>
      <c r="K18" s="191"/>
      <c r="L18" s="191"/>
      <c r="M18" s="223"/>
      <c r="N18" s="223"/>
      <c r="O18" s="223"/>
      <c r="P18" s="223"/>
      <c r="Q18" s="223"/>
      <c r="R18" s="223"/>
    </row>
    <row r="19" spans="1:18" ht="15" customHeight="1">
      <c r="A19" s="216"/>
      <c r="B19" s="197" t="s">
        <v>94</v>
      </c>
      <c r="C19" s="197" t="s">
        <v>42</v>
      </c>
      <c r="D19" s="198"/>
      <c r="E19" s="199" t="s">
        <v>19</v>
      </c>
      <c r="F19" s="200"/>
      <c r="G19" s="191"/>
      <c r="H19" s="191"/>
      <c r="I19" s="191"/>
      <c r="J19" s="191"/>
      <c r="K19" s="191"/>
      <c r="L19" s="191"/>
      <c r="M19" s="223"/>
      <c r="N19" s="223"/>
      <c r="O19" s="223"/>
      <c r="P19" s="223"/>
      <c r="Q19" s="223"/>
      <c r="R19" s="223"/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158</v>
      </c>
      <c r="E21" s="199" t="s">
        <v>19</v>
      </c>
      <c r="F21" s="312">
        <f>D21*575/100000</f>
        <v>0.90849999999999997</v>
      </c>
      <c r="G21" s="191"/>
      <c r="H21" s="191"/>
      <c r="I21" s="191"/>
      <c r="J21" s="191"/>
      <c r="K21" s="191"/>
      <c r="L21" s="191"/>
      <c r="M21" s="223" t="s">
        <v>95</v>
      </c>
      <c r="N21" s="223" t="s">
        <v>95</v>
      </c>
      <c r="O21" s="223" t="s">
        <v>95</v>
      </c>
      <c r="P21" s="223" t="s">
        <v>95</v>
      </c>
      <c r="Q21" s="223" t="s">
        <v>95</v>
      </c>
      <c r="R21" s="223" t="s">
        <v>95</v>
      </c>
    </row>
    <row r="22" spans="1:18">
      <c r="A22" s="215"/>
      <c r="B22" s="197" t="s">
        <v>75</v>
      </c>
      <c r="C22" s="197" t="s">
        <v>42</v>
      </c>
      <c r="D22" s="198">
        <v>158</v>
      </c>
      <c r="E22" s="199" t="s">
        <v>19</v>
      </c>
      <c r="F22" s="200">
        <f>D22*7480/100000</f>
        <v>11.8184</v>
      </c>
      <c r="G22" s="191"/>
      <c r="H22" s="191"/>
      <c r="I22" s="191"/>
      <c r="J22" s="191"/>
      <c r="K22" s="191"/>
      <c r="L22" s="191"/>
      <c r="M22" s="223" t="s">
        <v>95</v>
      </c>
      <c r="N22" s="223" t="s">
        <v>95</v>
      </c>
      <c r="O22" s="223" t="s">
        <v>95</v>
      </c>
      <c r="P22" s="223" t="s">
        <v>95</v>
      </c>
      <c r="Q22" s="223" t="s">
        <v>95</v>
      </c>
      <c r="R22" s="223" t="s">
        <v>95</v>
      </c>
    </row>
    <row r="23" spans="1:18" ht="15" customHeight="1">
      <c r="A23" s="216"/>
      <c r="B23" s="197" t="s">
        <v>94</v>
      </c>
      <c r="C23" s="197" t="s">
        <v>42</v>
      </c>
      <c r="D23" s="198">
        <v>158</v>
      </c>
      <c r="E23" s="199" t="s">
        <v>19</v>
      </c>
      <c r="F23" s="200">
        <f>D23*500/100000</f>
        <v>0.79</v>
      </c>
      <c r="G23" s="191"/>
      <c r="H23" s="191"/>
      <c r="I23" s="191"/>
      <c r="J23" s="191"/>
      <c r="K23" s="191"/>
      <c r="L23" s="191"/>
      <c r="M23" s="223" t="s">
        <v>95</v>
      </c>
      <c r="N23" s="223" t="s">
        <v>95</v>
      </c>
      <c r="O23" s="223" t="s">
        <v>95</v>
      </c>
      <c r="P23" s="223" t="s">
        <v>95</v>
      </c>
      <c r="Q23" s="223" t="s">
        <v>95</v>
      </c>
      <c r="R23" s="223" t="s">
        <v>95</v>
      </c>
    </row>
    <row r="24" spans="1:18">
      <c r="A24" s="218" t="s">
        <v>146</v>
      </c>
      <c r="B24" s="219"/>
      <c r="C24" s="197"/>
      <c r="D24" s="195">
        <f>+D21+D17+D13</f>
        <v>158</v>
      </c>
      <c r="E24" s="199"/>
      <c r="F24" s="210">
        <f>SUM(F13:F23)</f>
        <v>13.5169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200">
        <f>D34*67/100000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200">
        <f>D35*7480/100000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200">
        <f>D36*500/100000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 ht="81" customHeight="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30.7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458</v>
      </c>
      <c r="E47" s="199" t="s">
        <v>19</v>
      </c>
      <c r="F47" s="312">
        <f>D47*67/100000</f>
        <v>0.30686000000000002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458</v>
      </c>
      <c r="E49" s="199" t="s">
        <v>19</v>
      </c>
      <c r="F49" s="312">
        <f>D49*500/100000</f>
        <v>2.29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458</v>
      </c>
      <c r="E50" s="199"/>
      <c r="F50" s="210">
        <f>SUM(F39:F49)</f>
        <v>2.5968599999999999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15" customHeight="1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616</v>
      </c>
      <c r="E64" s="191"/>
      <c r="F64" s="227">
        <f>+F63+F50+F37+F24</f>
        <v>16.113759999999999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7906</v>
      </c>
      <c r="E66" s="228" t="s">
        <v>19</v>
      </c>
      <c r="F66" s="200">
        <f>D66*0.0003</f>
        <v>2.3717999999999999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7906</v>
      </c>
      <c r="E67" s="199" t="s">
        <v>77</v>
      </c>
      <c r="F67" s="200">
        <f>D67*0.0003</f>
        <v>2.3717999999999999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7906</v>
      </c>
      <c r="E68" s="191"/>
      <c r="F68" s="210">
        <f>SUM(F66:F67)</f>
        <v>4.7435999999999998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64520</v>
      </c>
      <c r="E69" s="237" t="s">
        <v>17</v>
      </c>
      <c r="F69" s="315">
        <v>96.78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20</v>
      </c>
      <c r="E70" s="242"/>
      <c r="F70" s="319">
        <v>0.03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135</v>
      </c>
      <c r="E71" s="242"/>
      <c r="F71" s="319">
        <v>0.20250000000000001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95140</v>
      </c>
      <c r="E72" s="242"/>
      <c r="F72" s="319">
        <v>142.71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22</v>
      </c>
      <c r="E73" s="242"/>
      <c r="F73" s="319">
        <v>3.3000000000000002E-2</v>
      </c>
      <c r="G73" s="243"/>
      <c r="H73" s="244"/>
      <c r="I73" s="244"/>
      <c r="J73" s="244"/>
      <c r="K73" s="244"/>
      <c r="L73" s="211"/>
      <c r="M73" s="211"/>
      <c r="N73" s="211"/>
      <c r="O73" s="211"/>
      <c r="P73" s="211"/>
      <c r="Q73" s="211"/>
      <c r="R73" s="211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225</v>
      </c>
      <c r="E74" s="246"/>
      <c r="F74" s="319">
        <v>0.33750000000000002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160062</v>
      </c>
      <c r="E75" s="199"/>
      <c r="F75" s="252">
        <f>SUM(F69:F74)</f>
        <v>240.09300000000002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72015</v>
      </c>
      <c r="E76" s="237" t="s">
        <v>17</v>
      </c>
      <c r="F76" s="319">
        <v>180.03749999999999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43</v>
      </c>
      <c r="E77" s="242"/>
      <c r="F77" s="319">
        <v>0.1075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188</v>
      </c>
      <c r="E78" s="246"/>
      <c r="F78" s="327">
        <v>0.47000000000000003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72246</v>
      </c>
      <c r="E79" s="199"/>
      <c r="F79" s="258">
        <f>F76+F77+F78</f>
        <v>180.61499999999998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65"/>
      <c r="Q81" s="265"/>
      <c r="R81" s="265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232308</v>
      </c>
      <c r="E83" s="191"/>
      <c r="F83" s="227">
        <f>F82+F79+F75</f>
        <v>420.70799999999997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13.01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13.01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31788</v>
      </c>
      <c r="E92" s="268" t="s">
        <v>35</v>
      </c>
      <c r="F92" s="313">
        <v>127.152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12634</v>
      </c>
      <c r="E93" s="268"/>
      <c r="F93" s="313">
        <v>50.536000000000001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1104</v>
      </c>
      <c r="E94" s="268"/>
      <c r="F94" s="313">
        <v>4.4160000000000004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17030</v>
      </c>
      <c r="E95" s="268"/>
      <c r="F95" s="313">
        <v>68.12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62556</v>
      </c>
      <c r="E96" s="191"/>
      <c r="F96" s="210">
        <f>SUM(F92:F95)</f>
        <v>250.22399999999999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779</v>
      </c>
      <c r="E100" s="256" t="s">
        <v>19</v>
      </c>
      <c r="F100" s="200">
        <v>38.950000000000003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294</v>
      </c>
      <c r="E101" s="256"/>
      <c r="F101" s="200">
        <v>20.580000000000002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1073</v>
      </c>
      <c r="E102" s="191"/>
      <c r="F102" s="210">
        <f>SUM(F100:F101)</f>
        <v>59.53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19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4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9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15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7</v>
      </c>
      <c r="E115" s="199" t="s">
        <v>21</v>
      </c>
      <c r="F115" s="345">
        <f>D115*1.8</f>
        <v>12.6</v>
      </c>
      <c r="G115" s="211"/>
      <c r="H115" s="211"/>
      <c r="I115" s="211"/>
      <c r="J115" s="211"/>
      <c r="K115" s="211" t="s">
        <v>95</v>
      </c>
      <c r="L115" s="211" t="s">
        <v>95</v>
      </c>
      <c r="M115" s="211" t="s">
        <v>95</v>
      </c>
      <c r="N115" s="211" t="s">
        <v>95</v>
      </c>
      <c r="O115" s="211" t="s">
        <v>95</v>
      </c>
      <c r="P115" s="211" t="s">
        <v>95</v>
      </c>
      <c r="Q115" s="211" t="s">
        <v>95</v>
      </c>
      <c r="R115" s="211" t="s">
        <v>95</v>
      </c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211"/>
      <c r="H116" s="211"/>
      <c r="I116" s="211"/>
      <c r="J116" s="211"/>
      <c r="K116" s="211" t="s">
        <v>95</v>
      </c>
      <c r="L116" s="211" t="s">
        <v>95</v>
      </c>
      <c r="M116" s="211" t="s">
        <v>95</v>
      </c>
      <c r="N116" s="211" t="s">
        <v>95</v>
      </c>
      <c r="O116" s="211" t="s">
        <v>95</v>
      </c>
      <c r="P116" s="211" t="s">
        <v>95</v>
      </c>
      <c r="Q116" s="211" t="s">
        <v>95</v>
      </c>
      <c r="R116" s="211" t="s">
        <v>95</v>
      </c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8</v>
      </c>
      <c r="E117" s="191"/>
      <c r="F117" s="210">
        <f>SUM(F113:F116)</f>
        <v>14.1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69</v>
      </c>
      <c r="E120" s="199" t="s">
        <v>19</v>
      </c>
      <c r="F120" s="271">
        <v>5.56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70</v>
      </c>
      <c r="E121" s="191"/>
      <c r="F121" s="252">
        <f>SUM(F119:F120)</f>
        <v>8.5599999999999987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7</v>
      </c>
      <c r="E122" s="199" t="s">
        <v>19</v>
      </c>
      <c r="F122" s="271">
        <v>3.5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7</v>
      </c>
      <c r="E123" s="199" t="s">
        <v>19</v>
      </c>
      <c r="F123" s="271">
        <v>2.1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7</v>
      </c>
      <c r="E124" s="191"/>
      <c r="F124" s="252">
        <f>SUM(F122:F123)</f>
        <v>5.6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61</v>
      </c>
      <c r="E125" s="199" t="s">
        <v>19</v>
      </c>
      <c r="F125" s="271">
        <v>6.1000000000000005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61</v>
      </c>
      <c r="E126" s="199" t="s">
        <v>19</v>
      </c>
      <c r="F126" s="271">
        <v>7.3199999999999994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61</v>
      </c>
      <c r="E127" s="191"/>
      <c r="F127" s="252">
        <f>SUM(F125:F126)</f>
        <v>13.42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82</v>
      </c>
      <c r="E134" s="199" t="s">
        <v>21</v>
      </c>
      <c r="F134" s="271">
        <v>4.0999999999999996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82</v>
      </c>
      <c r="E135" s="191"/>
      <c r="F135" s="252">
        <f>F134+F133</f>
        <v>4.0999999999999996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6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6</v>
      </c>
      <c r="E138" s="199" t="s">
        <v>19</v>
      </c>
      <c r="F138" s="271">
        <v>108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6</v>
      </c>
      <c r="E139" s="199" t="s">
        <v>19</v>
      </c>
      <c r="F139" s="271">
        <v>6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12</v>
      </c>
      <c r="E140" s="191"/>
      <c r="F140" s="252">
        <f>SUM(F137:F139)</f>
        <v>120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304701</v>
      </c>
      <c r="E141" s="282"/>
      <c r="F141" s="335">
        <f>F10+F64+F68+F83+F91+F96+F99+F102+F104+F111+F117+F121+F124+F127+F131+F135+F140</f>
        <v>995.10935999999992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21" right="0.17" top="0.33" bottom="0.26" header="0.31496062992126" footer="0.17"/>
  <pageSetup paperSize="9" scale="64" orientation="landscape" r:id="rId1"/>
  <rowBreaks count="4" manualBreakCount="4">
    <brk id="23" max="17" man="1"/>
    <brk id="38" max="16383" man="1"/>
    <brk id="53" max="17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0" activePane="bottomRight" state="frozen"/>
      <selection activeCell="D103" sqref="D103"/>
      <selection pane="topRight" activeCell="D103" sqref="D103"/>
      <selection pane="bottomLeft" activeCell="D103" sqref="D103"/>
      <selection pane="bottomRight" activeCell="F140" sqref="F140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>
      <c r="A2" s="181" t="s">
        <v>152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150</v>
      </c>
      <c r="E17" s="199" t="s">
        <v>19</v>
      </c>
      <c r="F17" s="312">
        <f>D17*775/100000</f>
        <v>1.1625000000000001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150</v>
      </c>
      <c r="E18" s="199" t="s">
        <v>19</v>
      </c>
      <c r="F18" s="200">
        <f>D18*11220/100000</f>
        <v>16.829999999999998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>
      <c r="A19" s="216"/>
      <c r="B19" s="197" t="s">
        <v>94</v>
      </c>
      <c r="C19" s="197" t="s">
        <v>42</v>
      </c>
      <c r="D19" s="198">
        <v>150</v>
      </c>
      <c r="E19" s="199" t="s">
        <v>19</v>
      </c>
      <c r="F19" s="200">
        <f>D19*500/100000</f>
        <v>0.75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150</v>
      </c>
      <c r="E24" s="199"/>
      <c r="F24" s="210">
        <f>SUM(F13:F23)</f>
        <v>18.7425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9.25" customHeight="1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25.5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>
      <c r="A34" s="215"/>
      <c r="B34" s="197" t="s">
        <v>74</v>
      </c>
      <c r="C34" s="197" t="s">
        <v>42</v>
      </c>
      <c r="D34" s="198">
        <v>63</v>
      </c>
      <c r="E34" s="199" t="s">
        <v>19</v>
      </c>
      <c r="F34" s="312">
        <f>67*D34/100000</f>
        <v>4.2209999999999998E-2</v>
      </c>
      <c r="G34" s="191"/>
      <c r="H34" s="191"/>
      <c r="I34" s="191"/>
      <c r="J34" s="191"/>
      <c r="K34" s="191"/>
      <c r="L34" s="191"/>
      <c r="M34" s="223" t="s">
        <v>95</v>
      </c>
      <c r="N34" s="223" t="s">
        <v>95</v>
      </c>
      <c r="O34" s="223" t="s">
        <v>95</v>
      </c>
      <c r="P34" s="223" t="s">
        <v>95</v>
      </c>
      <c r="Q34" s="223" t="s">
        <v>95</v>
      </c>
      <c r="R34" s="223" t="s">
        <v>95</v>
      </c>
    </row>
    <row r="35" spans="1:2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>
      <c r="A36" s="216"/>
      <c r="B36" s="197" t="s">
        <v>94</v>
      </c>
      <c r="C36" s="197" t="s">
        <v>42</v>
      </c>
      <c r="D36" s="198">
        <v>63</v>
      </c>
      <c r="E36" s="199" t="s">
        <v>19</v>
      </c>
      <c r="F36" s="312">
        <f>500*D36/100000</f>
        <v>0.315</v>
      </c>
      <c r="G36" s="191"/>
      <c r="H36" s="191"/>
      <c r="I36" s="191"/>
      <c r="J36" s="191"/>
      <c r="K36" s="191"/>
      <c r="L36" s="191"/>
      <c r="M36" s="223" t="s">
        <v>95</v>
      </c>
      <c r="N36" s="223" t="s">
        <v>95</v>
      </c>
      <c r="O36" s="223" t="s">
        <v>95</v>
      </c>
      <c r="P36" s="223" t="s">
        <v>95</v>
      </c>
      <c r="Q36" s="223" t="s">
        <v>95</v>
      </c>
      <c r="R36" s="223" t="s">
        <v>95</v>
      </c>
    </row>
    <row r="37" spans="1:21">
      <c r="A37" s="218" t="s">
        <v>147</v>
      </c>
      <c r="B37" s="219"/>
      <c r="C37" s="197"/>
      <c r="D37" s="195">
        <f>+D34+D30+D26</f>
        <v>63</v>
      </c>
      <c r="E37" s="199"/>
      <c r="F37" s="210">
        <f>SUM(F26:F36)</f>
        <v>0.35721000000000003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200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200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200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>
      <c r="A47" s="215"/>
      <c r="B47" s="197" t="s">
        <v>74</v>
      </c>
      <c r="C47" s="197" t="s">
        <v>42</v>
      </c>
      <c r="D47" s="198">
        <v>352</v>
      </c>
      <c r="E47" s="199" t="s">
        <v>19</v>
      </c>
      <c r="F47" s="312">
        <f>D47*67/100000</f>
        <v>0.23583999999999999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352</v>
      </c>
      <c r="E49" s="199" t="s">
        <v>19</v>
      </c>
      <c r="F49" s="312">
        <f>D49*500/100000</f>
        <v>1.76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352</v>
      </c>
      <c r="E50" s="199"/>
      <c r="F50" s="210">
        <f>SUM(F39:F49)</f>
        <v>1.9958400000000001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565</v>
      </c>
      <c r="E64" s="191"/>
      <c r="F64" s="227">
        <f>+F63+F50+F37+F24</f>
        <v>21.095549999999999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5930</v>
      </c>
      <c r="E66" s="228" t="s">
        <v>19</v>
      </c>
      <c r="F66" s="200">
        <f>D66*0.0003</f>
        <v>1.7789999999999999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30">
      <c r="A67" s="191"/>
      <c r="B67" s="197" t="s">
        <v>76</v>
      </c>
      <c r="C67" s="197" t="s">
        <v>114</v>
      </c>
      <c r="D67" s="314">
        <v>5930</v>
      </c>
      <c r="E67" s="199" t="s">
        <v>77</v>
      </c>
      <c r="F67" s="200">
        <f>D67*0.0003</f>
        <v>1.7789999999999999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5930</v>
      </c>
      <c r="E68" s="191"/>
      <c r="F68" s="210">
        <f>SUM(F66:F67)</f>
        <v>3.5579999999999998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28157</v>
      </c>
      <c r="E69" s="237" t="s">
        <v>17</v>
      </c>
      <c r="F69" s="358">
        <v>42.235500000000002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9</v>
      </c>
      <c r="E70" s="242"/>
      <c r="F70" s="271">
        <v>1.35E-2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35</v>
      </c>
      <c r="E71" s="242"/>
      <c r="F71" s="271">
        <v>5.2499999999999998E-2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74420</v>
      </c>
      <c r="E72" s="242"/>
      <c r="F72" s="271">
        <v>111.63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5</v>
      </c>
      <c r="E73" s="242"/>
      <c r="F73" s="271">
        <v>7.4999999999999997E-3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38</v>
      </c>
      <c r="E74" s="246"/>
      <c r="F74" s="271">
        <v>5.7000000000000002E-2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 ht="15" customHeight="1">
      <c r="A75" s="218" t="s">
        <v>150</v>
      </c>
      <c r="B75" s="250"/>
      <c r="C75" s="219"/>
      <c r="D75" s="251">
        <f>SUM(D69:D74)</f>
        <v>102664</v>
      </c>
      <c r="E75" s="199"/>
      <c r="F75" s="252">
        <f>SUM(F69:F74)</f>
        <v>153.99599999999998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56682</v>
      </c>
      <c r="E76" s="237" t="s">
        <v>17</v>
      </c>
      <c r="F76" s="271">
        <v>141.70500000000001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>
      <c r="A77" s="256"/>
      <c r="B77" s="256"/>
      <c r="C77" s="228" t="s">
        <v>188</v>
      </c>
      <c r="D77" s="198">
        <v>9</v>
      </c>
      <c r="E77" s="242"/>
      <c r="F77" s="271">
        <v>2.2499999999999999E-2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>
      <c r="A78" s="256"/>
      <c r="B78" s="256"/>
      <c r="C78" s="228" t="s">
        <v>189</v>
      </c>
      <c r="D78" s="263">
        <v>31</v>
      </c>
      <c r="E78" s="246"/>
      <c r="F78" s="271">
        <v>7.7499999999999999E-2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s="368" customFormat="1" ht="15" customHeight="1">
      <c r="A79" s="359" t="s">
        <v>150</v>
      </c>
      <c r="B79" s="360"/>
      <c r="C79" s="361"/>
      <c r="D79" s="362">
        <f>D76+D77+D78</f>
        <v>56722</v>
      </c>
      <c r="E79" s="363"/>
      <c r="F79" s="334">
        <f>F76+F77+F78</f>
        <v>141.80500000000001</v>
      </c>
      <c r="G79" s="364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6"/>
      <c r="S79" s="367"/>
      <c r="T79" s="367"/>
      <c r="U79" s="367"/>
    </row>
    <row r="80" spans="1:21" ht="30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30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>
      <c r="A83" s="218" t="s">
        <v>151</v>
      </c>
      <c r="B83" s="250"/>
      <c r="C83" s="219"/>
      <c r="D83" s="261">
        <f>D82+D79+D75</f>
        <v>159386</v>
      </c>
      <c r="E83" s="191"/>
      <c r="F83" s="227">
        <f>F82+F79+F75</f>
        <v>295.80099999999999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45">
      <c r="A85" s="199"/>
      <c r="B85" s="264" t="s">
        <v>197</v>
      </c>
      <c r="C85" s="221" t="s">
        <v>48</v>
      </c>
      <c r="D85" s="263"/>
      <c r="E85" s="236" t="s">
        <v>17</v>
      </c>
      <c r="F85" s="200">
        <v>9.3000000000000007</v>
      </c>
      <c r="G85" s="265" t="s">
        <v>92</v>
      </c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0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 t="s">
        <v>84</v>
      </c>
      <c r="M86" s="211" t="s">
        <v>85</v>
      </c>
      <c r="N86" s="211" t="s">
        <v>91</v>
      </c>
      <c r="O86" s="211"/>
      <c r="P86" s="265" t="s">
        <v>90</v>
      </c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 t="s">
        <v>84</v>
      </c>
      <c r="M87" s="211" t="s">
        <v>85</v>
      </c>
      <c r="N87" s="211" t="s">
        <v>91</v>
      </c>
      <c r="O87" s="211"/>
      <c r="P87" s="265" t="s">
        <v>90</v>
      </c>
      <c r="Q87" s="265"/>
      <c r="R87" s="265"/>
      <c r="S87" s="212"/>
      <c r="T87" s="212"/>
      <c r="U87" s="212"/>
    </row>
    <row r="88" spans="1:21" ht="29.25" customHeight="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 t="s">
        <v>84</v>
      </c>
      <c r="M88" s="211" t="s">
        <v>85</v>
      </c>
      <c r="N88" s="211" t="s">
        <v>91</v>
      </c>
      <c r="O88" s="211"/>
      <c r="P88" s="265" t="s">
        <v>90</v>
      </c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 t="s">
        <v>84</v>
      </c>
      <c r="M89" s="211" t="s">
        <v>85</v>
      </c>
      <c r="N89" s="211" t="s">
        <v>91</v>
      </c>
      <c r="O89" s="211"/>
      <c r="P89" s="265" t="s">
        <v>90</v>
      </c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 t="s">
        <v>84</v>
      </c>
      <c r="M90" s="211" t="s">
        <v>85</v>
      </c>
      <c r="N90" s="211" t="s">
        <v>91</v>
      </c>
      <c r="O90" s="211"/>
      <c r="P90" s="265" t="s">
        <v>90</v>
      </c>
      <c r="Q90" s="265"/>
      <c r="R90" s="265"/>
      <c r="S90" s="212"/>
      <c r="T90" s="212"/>
      <c r="U90" s="212"/>
    </row>
    <row r="91" spans="1:21" ht="25.5" customHeight="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9.3000000000000007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 ht="25.5" customHeight="1">
      <c r="A92" s="236">
        <v>6</v>
      </c>
      <c r="B92" s="236" t="s">
        <v>23</v>
      </c>
      <c r="C92" s="214" t="s">
        <v>123</v>
      </c>
      <c r="D92" s="198">
        <v>19300</v>
      </c>
      <c r="E92" s="268" t="s">
        <v>35</v>
      </c>
      <c r="F92" s="200">
        <v>77.2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 ht="25.5" customHeight="1">
      <c r="A93" s="241"/>
      <c r="B93" s="241"/>
      <c r="C93" s="214" t="s">
        <v>124</v>
      </c>
      <c r="D93" s="198">
        <v>11413</v>
      </c>
      <c r="E93" s="268"/>
      <c r="F93" s="200">
        <v>45.652000000000001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 ht="25.5" customHeight="1">
      <c r="A94" s="241"/>
      <c r="B94" s="241"/>
      <c r="C94" s="214" t="s">
        <v>125</v>
      </c>
      <c r="D94" s="198">
        <v>0</v>
      </c>
      <c r="E94" s="268"/>
      <c r="F94" s="200">
        <v>0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 customHeight="1">
      <c r="A95" s="241"/>
      <c r="B95" s="241"/>
      <c r="C95" s="214" t="s">
        <v>126</v>
      </c>
      <c r="D95" s="198">
        <v>21175</v>
      </c>
      <c r="E95" s="268"/>
      <c r="F95" s="200">
        <v>84.7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 ht="25.5" customHeight="1">
      <c r="A96" s="189" t="s">
        <v>68</v>
      </c>
      <c r="B96" s="189"/>
      <c r="C96" s="191"/>
      <c r="D96" s="195">
        <f>SUM(D92:D95)</f>
        <v>51888</v>
      </c>
      <c r="E96" s="191"/>
      <c r="F96" s="210">
        <f>SUM(F92:F95)</f>
        <v>207.55200000000002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 ht="34.5" customHeight="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 customHeight="1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 ht="25.5" customHeight="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 ht="34.5" customHeight="1">
      <c r="A100" s="256">
        <v>8</v>
      </c>
      <c r="B100" s="269" t="s">
        <v>18</v>
      </c>
      <c r="C100" s="270" t="s">
        <v>38</v>
      </c>
      <c r="D100" s="263">
        <v>559</v>
      </c>
      <c r="E100" s="256" t="s">
        <v>19</v>
      </c>
      <c r="F100" s="200">
        <v>27.950000000000003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 customHeight="1">
      <c r="A101" s="256"/>
      <c r="B101" s="269"/>
      <c r="C101" s="270" t="s">
        <v>39</v>
      </c>
      <c r="D101" s="263">
        <v>206</v>
      </c>
      <c r="E101" s="256"/>
      <c r="F101" s="200">
        <v>14.420000000000002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 ht="25.5" customHeight="1">
      <c r="A102" s="189" t="s">
        <v>68</v>
      </c>
      <c r="B102" s="189"/>
      <c r="C102" s="191"/>
      <c r="D102" s="195">
        <f>SUM(D100:D101)</f>
        <v>765</v>
      </c>
      <c r="E102" s="191"/>
      <c r="F102" s="210">
        <f>SUM(F100:F101)</f>
        <v>42.370000000000005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 ht="25.5" customHeight="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 ht="25.5" customHeight="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69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4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1">
        <v>9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1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 ht="25.5" customHeight="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15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5</v>
      </c>
      <c r="E115" s="199" t="s">
        <v>21</v>
      </c>
      <c r="F115" s="345">
        <f>D115*1.8</f>
        <v>9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 ht="25.5" customHeight="1">
      <c r="A117" s="189" t="s">
        <v>68</v>
      </c>
      <c r="B117" s="189"/>
      <c r="C117" s="191"/>
      <c r="D117" s="195">
        <f>SUM(D113:D116)</f>
        <v>6</v>
      </c>
      <c r="E117" s="191"/>
      <c r="F117" s="210">
        <f>SUM(F113:F116)</f>
        <v>10.5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47</v>
      </c>
      <c r="E120" s="199" t="s">
        <v>19</v>
      </c>
      <c r="F120" s="271">
        <v>3.96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48</v>
      </c>
      <c r="E121" s="191"/>
      <c r="F121" s="252">
        <f>SUM(F119:F120)</f>
        <v>4.96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5</v>
      </c>
      <c r="E122" s="199" t="s">
        <v>19</v>
      </c>
      <c r="F122" s="271">
        <v>2.5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5</v>
      </c>
      <c r="E123" s="199" t="s">
        <v>19</v>
      </c>
      <c r="F123" s="271">
        <v>1.5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5</v>
      </c>
      <c r="E124" s="191"/>
      <c r="F124" s="252">
        <f>SUM(F122:F123)</f>
        <v>4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41</v>
      </c>
      <c r="E125" s="199" t="s">
        <v>19</v>
      </c>
      <c r="F125" s="271">
        <v>4.1000000000000005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41</v>
      </c>
      <c r="E126" s="199" t="s">
        <v>19</v>
      </c>
      <c r="F126" s="271">
        <v>4.92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41</v>
      </c>
      <c r="E127" s="191"/>
      <c r="F127" s="252">
        <f>SUM(F125:F126)</f>
        <v>9.02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 ht="15" customHeight="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100</v>
      </c>
      <c r="E134" s="199" t="s">
        <v>21</v>
      </c>
      <c r="F134" s="271">
        <v>5</v>
      </c>
      <c r="G134" s="323"/>
      <c r="H134" s="324"/>
      <c r="I134" s="278" t="s">
        <v>95</v>
      </c>
      <c r="J134" s="278" t="s">
        <v>95</v>
      </c>
      <c r="K134" s="278" t="s">
        <v>95</v>
      </c>
      <c r="L134" s="278" t="s">
        <v>95</v>
      </c>
      <c r="M134" s="278" t="s">
        <v>95</v>
      </c>
      <c r="N134" s="278" t="s">
        <v>95</v>
      </c>
      <c r="O134" s="324"/>
      <c r="P134" s="324"/>
      <c r="Q134" s="324"/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100</v>
      </c>
      <c r="E135" s="191"/>
      <c r="F135" s="252">
        <f>F134+F133</f>
        <v>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5</v>
      </c>
      <c r="E138" s="199" t="s">
        <v>19</v>
      </c>
      <c r="F138" s="271">
        <v>90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5</v>
      </c>
      <c r="E139" s="199" t="s">
        <v>19</v>
      </c>
      <c r="F139" s="271">
        <v>5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10</v>
      </c>
      <c r="E140" s="191"/>
      <c r="F140" s="252">
        <f>SUM(F137:F139)</f>
        <v>95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218746</v>
      </c>
      <c r="E141" s="282"/>
      <c r="F141" s="372">
        <f>F10+F64+F68+F83+F91+F96+F99+F102+F104+F111+F117+F121+F124+F127+F131+F135+F140</f>
        <v>773.15655000000004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23.25" customHeight="1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23.25" customHeight="1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23.25" customHeight="1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29:A32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P73:R73"/>
    <mergeCell ref="A10:B10"/>
    <mergeCell ref="A12:A15"/>
    <mergeCell ref="A33:A36"/>
    <mergeCell ref="A37:B37"/>
    <mergeCell ref="A38:A41"/>
    <mergeCell ref="A63:B6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</mergeCells>
  <pageMargins left="0.19685039370078741" right="0.31496062992125984" top="0.47244094488188981" bottom="0.31496062992125984" header="0.27559055118110237" footer="0.15748031496062992"/>
  <pageSetup paperSize="9" scale="59" orientation="landscape" r:id="rId1"/>
  <rowBreaks count="3" manualBreakCount="3">
    <brk id="38" max="16383" man="1"/>
    <brk id="78" max="16383" man="1"/>
    <brk id="107" max="1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32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1250</v>
      </c>
      <c r="E17" s="199" t="s">
        <v>19</v>
      </c>
      <c r="F17" s="312">
        <f>D17*775/100000</f>
        <v>9.6875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1250</v>
      </c>
      <c r="E18" s="199" t="s">
        <v>19</v>
      </c>
      <c r="F18" s="200">
        <f>D18*11220/100000</f>
        <v>140.25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1250</v>
      </c>
      <c r="E19" s="199" t="s">
        <v>19</v>
      </c>
      <c r="F19" s="200">
        <f>D19*500/100000</f>
        <v>6.25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1250</v>
      </c>
      <c r="E24" s="199"/>
      <c r="F24" s="210">
        <f>SUM(F13:F23)</f>
        <v>156.1875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12"/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200"/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200"/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3531</v>
      </c>
      <c r="E47" s="199" t="s">
        <v>19</v>
      </c>
      <c r="F47" s="312">
        <f>D47*67/100000</f>
        <v>2.3657699999999999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3531</v>
      </c>
      <c r="E49" s="199" t="s">
        <v>19</v>
      </c>
      <c r="F49" s="312">
        <f>D49*500/100000</f>
        <v>17.655000000000001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3531</v>
      </c>
      <c r="E50" s="199"/>
      <c r="F50" s="210">
        <f>SUM(F39:F49)</f>
        <v>20.020770000000002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4781</v>
      </c>
      <c r="E64" s="191"/>
      <c r="F64" s="227">
        <f>+F63+F50+F37+F24</f>
        <v>176.20827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14399</v>
      </c>
      <c r="E66" s="228" t="s">
        <v>19</v>
      </c>
      <c r="F66" s="200">
        <f>D66*0.0003</f>
        <v>4.3196999999999992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14399</v>
      </c>
      <c r="E67" s="199" t="s">
        <v>77</v>
      </c>
      <c r="F67" s="200">
        <f>D67*0.0003</f>
        <v>4.3196999999999992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14399</v>
      </c>
      <c r="E68" s="191"/>
      <c r="F68" s="210">
        <f>SUM(F66:F67)</f>
        <v>8.6393999999999984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134719</v>
      </c>
      <c r="E69" s="237" t="s">
        <v>17</v>
      </c>
      <c r="F69" s="315">
        <v>202.07849999999999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24</v>
      </c>
      <c r="E70" s="242"/>
      <c r="F70" s="319">
        <v>3.6000000000000004E-2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120</v>
      </c>
      <c r="E71" s="242"/>
      <c r="F71" s="319">
        <v>0.18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199339</v>
      </c>
      <c r="E72" s="242"/>
      <c r="F72" s="319">
        <v>299.00850000000003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169</v>
      </c>
      <c r="E73" s="242"/>
      <c r="F73" s="319">
        <v>0.2535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280</v>
      </c>
      <c r="E74" s="246"/>
      <c r="F74" s="319">
        <v>0.42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334651</v>
      </c>
      <c r="E75" s="199"/>
      <c r="F75" s="252">
        <f>SUM(F69:F74)</f>
        <v>501.97649999999999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164596</v>
      </c>
      <c r="E76" s="237" t="s">
        <v>17</v>
      </c>
      <c r="F76" s="319">
        <v>411.49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53</v>
      </c>
      <c r="E77" s="242"/>
      <c r="F77" s="319">
        <v>0.13250000000000001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210</v>
      </c>
      <c r="E78" s="246"/>
      <c r="F78" s="327">
        <v>0.52500000000000002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164859</v>
      </c>
      <c r="E79" s="199"/>
      <c r="F79" s="258">
        <f>F76+F77+F78</f>
        <v>412.14749999999998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.7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499510</v>
      </c>
      <c r="E83" s="191"/>
      <c r="F83" s="227">
        <f>F82+F79+F75</f>
        <v>914.12400000000002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27.83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27.83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65957</v>
      </c>
      <c r="E92" s="268" t="s">
        <v>35</v>
      </c>
      <c r="F92" s="313">
        <v>263.82800000000003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31185</v>
      </c>
      <c r="E93" s="268"/>
      <c r="F93" s="313">
        <v>124.74000000000001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838</v>
      </c>
      <c r="E94" s="268"/>
      <c r="F94" s="313">
        <v>3.3519999999999999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93615</v>
      </c>
      <c r="E95" s="268"/>
      <c r="F95" s="313">
        <v>374.46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191595</v>
      </c>
      <c r="E96" s="191"/>
      <c r="F96" s="210">
        <f>SUM(F92:F95)</f>
        <v>766.38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1590</v>
      </c>
      <c r="E100" s="256" t="s">
        <v>19</v>
      </c>
      <c r="F100" s="200">
        <v>79.5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739</v>
      </c>
      <c r="E101" s="256"/>
      <c r="F101" s="200">
        <v>51.730000000000004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2329</v>
      </c>
      <c r="E102" s="191"/>
      <c r="F102" s="210">
        <f>SUM(F100:F101)</f>
        <v>131.23000000000002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19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13</v>
      </c>
      <c r="E115" s="199" t="s">
        <v>21</v>
      </c>
      <c r="F115" s="345">
        <f>D115*1.8</f>
        <v>23.400000000000002</v>
      </c>
      <c r="G115" s="211"/>
      <c r="H115" s="211"/>
      <c r="I115" s="211"/>
      <c r="J115" s="211"/>
      <c r="K115" s="211" t="s">
        <v>95</v>
      </c>
      <c r="L115" s="211" t="s">
        <v>95</v>
      </c>
      <c r="M115" s="211" t="s">
        <v>95</v>
      </c>
      <c r="N115" s="211" t="s">
        <v>95</v>
      </c>
      <c r="O115" s="211" t="s">
        <v>95</v>
      </c>
      <c r="P115" s="211" t="s">
        <v>95</v>
      </c>
      <c r="Q115" s="211" t="s">
        <v>95</v>
      </c>
      <c r="R115" s="211" t="s">
        <v>95</v>
      </c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211"/>
      <c r="H116" s="211"/>
      <c r="I116" s="211"/>
      <c r="J116" s="211"/>
      <c r="K116" s="211" t="s">
        <v>95</v>
      </c>
      <c r="L116" s="211" t="s">
        <v>95</v>
      </c>
      <c r="M116" s="211" t="s">
        <v>95</v>
      </c>
      <c r="N116" s="211" t="s">
        <v>95</v>
      </c>
      <c r="O116" s="211" t="s">
        <v>95</v>
      </c>
      <c r="P116" s="211" t="s">
        <v>95</v>
      </c>
      <c r="Q116" s="211" t="s">
        <v>95</v>
      </c>
      <c r="R116" s="211" t="s">
        <v>95</v>
      </c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14</v>
      </c>
      <c r="E117" s="191"/>
      <c r="F117" s="210">
        <f>SUM(F113:F116)</f>
        <v>24.900000000000002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137</v>
      </c>
      <c r="E120" s="199" t="s">
        <v>19</v>
      </c>
      <c r="F120" s="271">
        <v>10.73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138</v>
      </c>
      <c r="E121" s="191"/>
      <c r="F121" s="252">
        <f>SUM(F119:F120)</f>
        <v>13.73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13</v>
      </c>
      <c r="E122" s="199" t="s">
        <v>19</v>
      </c>
      <c r="F122" s="271">
        <v>6.5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13</v>
      </c>
      <c r="E123" s="199" t="s">
        <v>19</v>
      </c>
      <c r="F123" s="271">
        <v>3.9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13</v>
      </c>
      <c r="E124" s="191"/>
      <c r="F124" s="252">
        <f>SUM(F122:F123)</f>
        <v>10.4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123</v>
      </c>
      <c r="E125" s="199" t="s">
        <v>19</v>
      </c>
      <c r="F125" s="271">
        <v>12.3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123</v>
      </c>
      <c r="E126" s="199" t="s">
        <v>19</v>
      </c>
      <c r="F126" s="271">
        <v>14.76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123</v>
      </c>
      <c r="E127" s="191"/>
      <c r="F127" s="252">
        <f>SUM(F125:F126)</f>
        <v>27.060000000000002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950</v>
      </c>
      <c r="E134" s="199" t="s">
        <v>21</v>
      </c>
      <c r="F134" s="271">
        <v>47.5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950</v>
      </c>
      <c r="E135" s="191"/>
      <c r="F135" s="252">
        <f>F134+F133</f>
        <v>47.5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13</v>
      </c>
      <c r="E138" s="199" t="s">
        <v>19</v>
      </c>
      <c r="F138" s="271">
        <v>234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13</v>
      </c>
      <c r="E139" s="199" t="s">
        <v>19</v>
      </c>
      <c r="F139" s="271">
        <v>13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26</v>
      </c>
      <c r="E140" s="191"/>
      <c r="F140" s="252">
        <f>SUM(F137:F139)</f>
        <v>247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713880</v>
      </c>
      <c r="E141" s="282"/>
      <c r="F141" s="335">
        <f>F10+F64+F68+F83+F91+F96+F99+F102+F104+F111+F117+F121+F124+F127+F131+F135+F140</f>
        <v>2464.0016700000001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32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106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/>
      <c r="E13" s="199" t="s">
        <v>19</v>
      </c>
      <c r="F13" s="312">
        <f>D13*775/100000</f>
        <v>0</v>
      </c>
      <c r="G13" s="191"/>
      <c r="H13" s="191"/>
      <c r="I13" s="191"/>
      <c r="J13" s="191"/>
      <c r="K13" s="191"/>
      <c r="L13" s="191"/>
      <c r="M13" s="223"/>
      <c r="N13" s="223"/>
      <c r="O13" s="223"/>
      <c r="P13" s="223"/>
      <c r="Q13" s="223"/>
      <c r="R13" s="223"/>
    </row>
    <row r="14" spans="1:21">
      <c r="A14" s="215"/>
      <c r="B14" s="197" t="s">
        <v>75</v>
      </c>
      <c r="C14" s="197" t="s">
        <v>42</v>
      </c>
      <c r="D14" s="198"/>
      <c r="E14" s="199" t="s">
        <v>19</v>
      </c>
      <c r="F14" s="200">
        <f>D14*11220/100000</f>
        <v>0</v>
      </c>
      <c r="G14" s="191"/>
      <c r="H14" s="191"/>
      <c r="I14" s="191"/>
      <c r="J14" s="191"/>
      <c r="K14" s="191"/>
      <c r="L14" s="191"/>
      <c r="M14" s="223"/>
      <c r="N14" s="223"/>
      <c r="O14" s="223"/>
      <c r="P14" s="223"/>
      <c r="Q14" s="223"/>
      <c r="R14" s="223"/>
    </row>
    <row r="15" spans="1:21" ht="15" customHeight="1">
      <c r="A15" s="216"/>
      <c r="B15" s="197" t="s">
        <v>94</v>
      </c>
      <c r="C15" s="197" t="s">
        <v>42</v>
      </c>
      <c r="D15" s="198"/>
      <c r="E15" s="199" t="s">
        <v>19</v>
      </c>
      <c r="F15" s="200">
        <f>D15*500/100000</f>
        <v>0</v>
      </c>
      <c r="G15" s="191"/>
      <c r="H15" s="191"/>
      <c r="I15" s="191"/>
      <c r="J15" s="191"/>
      <c r="K15" s="191"/>
      <c r="L15" s="191"/>
      <c r="M15" s="223"/>
      <c r="N15" s="223"/>
      <c r="O15" s="223"/>
      <c r="P15" s="223"/>
      <c r="Q15" s="223"/>
      <c r="R15" s="223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800</v>
      </c>
      <c r="E17" s="199" t="s">
        <v>19</v>
      </c>
      <c r="F17" s="312">
        <f>D17*775/100000</f>
        <v>6.2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800</v>
      </c>
      <c r="E18" s="199" t="s">
        <v>19</v>
      </c>
      <c r="F18" s="200">
        <f>D18*11220/100000</f>
        <v>89.76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800</v>
      </c>
      <c r="E19" s="199" t="s">
        <v>19</v>
      </c>
      <c r="F19" s="200">
        <f>D19*500/100000</f>
        <v>4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800</v>
      </c>
      <c r="E24" s="199"/>
      <c r="F24" s="210">
        <f>SUM(F13:F23)</f>
        <v>99.960000000000008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200">
        <f>D34*67/100000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200">
        <f>D35*7480/100000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200">
        <f>D36*500/100000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/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/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/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6757</v>
      </c>
      <c r="E47" s="199" t="s">
        <v>19</v>
      </c>
      <c r="F47" s="312">
        <f>D47*67/100000</f>
        <v>4.52719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6757</v>
      </c>
      <c r="E49" s="199" t="s">
        <v>19</v>
      </c>
      <c r="F49" s="312">
        <f>D49*500/100000</f>
        <v>33.784999999999997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6757</v>
      </c>
      <c r="E50" s="199"/>
      <c r="F50" s="210">
        <f>SUM(F39:F49)</f>
        <v>38.312189999999994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7557</v>
      </c>
      <c r="E64" s="191"/>
      <c r="F64" s="227">
        <f>+F63+F50+F37+F24</f>
        <v>138.27218999999999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30979</v>
      </c>
      <c r="E66" s="228" t="s">
        <v>19</v>
      </c>
      <c r="F66" s="200">
        <f>D66*0.0003</f>
        <v>9.2936999999999994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30979</v>
      </c>
      <c r="E67" s="199" t="s">
        <v>77</v>
      </c>
      <c r="F67" s="200">
        <f>D67*0.0003</f>
        <v>9.2936999999999994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30979</v>
      </c>
      <c r="E68" s="191"/>
      <c r="F68" s="210">
        <f>SUM(F66:F67)</f>
        <v>18.587399999999999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248342</v>
      </c>
      <c r="E69" s="237" t="s">
        <v>17</v>
      </c>
      <c r="F69" s="315">
        <v>372.51300000000003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57</v>
      </c>
      <c r="E70" s="242"/>
      <c r="F70" s="319">
        <v>8.5500000000000007E-2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147</v>
      </c>
      <c r="E71" s="242"/>
      <c r="F71" s="319">
        <v>0.2205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405192</v>
      </c>
      <c r="E72" s="242"/>
      <c r="F72" s="319">
        <v>607.78800000000001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82</v>
      </c>
      <c r="E73" s="242"/>
      <c r="F73" s="319">
        <v>0.123</v>
      </c>
      <c r="G73" s="243"/>
      <c r="H73" s="244"/>
      <c r="I73" s="244"/>
      <c r="J73" s="244"/>
      <c r="K73" s="244"/>
      <c r="L73" s="211"/>
      <c r="M73" s="211"/>
      <c r="N73" s="211"/>
      <c r="O73" s="211"/>
      <c r="P73" s="211"/>
      <c r="Q73" s="211"/>
      <c r="R73" s="211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250</v>
      </c>
      <c r="E74" s="246"/>
      <c r="F74" s="319">
        <v>0.375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654070</v>
      </c>
      <c r="E75" s="199"/>
      <c r="F75" s="252">
        <f>SUM(F69:F74)</f>
        <v>981.10500000000013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316583</v>
      </c>
      <c r="E76" s="237" t="s">
        <v>17</v>
      </c>
      <c r="F76" s="319">
        <v>791.45749999999998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68</v>
      </c>
      <c r="E77" s="242"/>
      <c r="F77" s="319">
        <v>0.17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185</v>
      </c>
      <c r="E78" s="246"/>
      <c r="F78" s="327">
        <v>0.46250000000000002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316836</v>
      </c>
      <c r="E79" s="199"/>
      <c r="F79" s="258">
        <f>F76+F77+F78</f>
        <v>792.08999999999992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970906</v>
      </c>
      <c r="E83" s="191"/>
      <c r="F83" s="227">
        <f>F82+F79+F75</f>
        <v>1773.1950000000002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40.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48.62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48.62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132999</v>
      </c>
      <c r="E92" s="268" t="s">
        <v>35</v>
      </c>
      <c r="F92" s="313">
        <v>531.99599999999998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99413</v>
      </c>
      <c r="E93" s="268"/>
      <c r="F93" s="313">
        <v>397.65199999999999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1305</v>
      </c>
      <c r="E94" s="268"/>
      <c r="F94" s="313">
        <v>5.22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152222</v>
      </c>
      <c r="E95" s="268"/>
      <c r="F95" s="313">
        <v>608.88800000000003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385939</v>
      </c>
      <c r="E96" s="191"/>
      <c r="F96" s="210">
        <f>SUM(F92:F95)</f>
        <v>1543.7559999999999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3151</v>
      </c>
      <c r="E100" s="256" t="s">
        <v>19</v>
      </c>
      <c r="F100" s="200">
        <v>157.55000000000001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1184</v>
      </c>
      <c r="E101" s="256"/>
      <c r="F101" s="200">
        <v>82.88000000000001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4335</v>
      </c>
      <c r="E102" s="191"/>
      <c r="F102" s="210">
        <f>SUM(F100:F101)</f>
        <v>240.43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19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21</v>
      </c>
      <c r="E115" s="199" t="s">
        <v>21</v>
      </c>
      <c r="F115" s="345">
        <f>D115*1.8</f>
        <v>37.800000000000004</v>
      </c>
      <c r="G115" s="211"/>
      <c r="H115" s="211"/>
      <c r="I115" s="211"/>
      <c r="J115" s="211"/>
      <c r="K115" s="211" t="s">
        <v>95</v>
      </c>
      <c r="L115" s="211" t="s">
        <v>95</v>
      </c>
      <c r="M115" s="211" t="s">
        <v>95</v>
      </c>
      <c r="N115" s="211" t="s">
        <v>95</v>
      </c>
      <c r="O115" s="211" t="s">
        <v>95</v>
      </c>
      <c r="P115" s="211" t="s">
        <v>95</v>
      </c>
      <c r="Q115" s="211" t="s">
        <v>95</v>
      </c>
      <c r="R115" s="211" t="s">
        <v>95</v>
      </c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211"/>
      <c r="H116" s="211"/>
      <c r="I116" s="211"/>
      <c r="J116" s="211"/>
      <c r="K116" s="211" t="s">
        <v>95</v>
      </c>
      <c r="L116" s="211" t="s">
        <v>95</v>
      </c>
      <c r="M116" s="211" t="s">
        <v>95</v>
      </c>
      <c r="N116" s="211" t="s">
        <v>95</v>
      </c>
      <c r="O116" s="211" t="s">
        <v>95</v>
      </c>
      <c r="P116" s="211" t="s">
        <v>95</v>
      </c>
      <c r="Q116" s="211" t="s">
        <v>95</v>
      </c>
      <c r="R116" s="211" t="s">
        <v>95</v>
      </c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22</v>
      </c>
      <c r="E117" s="191"/>
      <c r="F117" s="210">
        <f>SUM(F113:F116)</f>
        <v>39.300000000000004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263</v>
      </c>
      <c r="E120" s="199" t="s">
        <v>19</v>
      </c>
      <c r="F120" s="271">
        <v>19.66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264</v>
      </c>
      <c r="E121" s="191"/>
      <c r="F121" s="252">
        <f>SUM(F119:F120)</f>
        <v>22.66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21</v>
      </c>
      <c r="E122" s="199" t="s">
        <v>19</v>
      </c>
      <c r="F122" s="271">
        <v>10.5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21</v>
      </c>
      <c r="E123" s="199" t="s">
        <v>19</v>
      </c>
      <c r="F123" s="271">
        <v>6.3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21</v>
      </c>
      <c r="E124" s="191"/>
      <c r="F124" s="252">
        <f>SUM(F122:F123)</f>
        <v>16.8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241</v>
      </c>
      <c r="E125" s="199" t="s">
        <v>19</v>
      </c>
      <c r="F125" s="271">
        <v>24.1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241</v>
      </c>
      <c r="E126" s="199" t="s">
        <v>19</v>
      </c>
      <c r="F126" s="271">
        <v>28.919999999999998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241</v>
      </c>
      <c r="E127" s="191"/>
      <c r="F127" s="252">
        <f>SUM(F125:F126)</f>
        <v>53.019999999999996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620</v>
      </c>
      <c r="E134" s="199" t="s">
        <v>21</v>
      </c>
      <c r="F134" s="271">
        <v>31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620</v>
      </c>
      <c r="E135" s="191"/>
      <c r="F135" s="252">
        <f>F134+F133</f>
        <v>31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22</v>
      </c>
      <c r="E138" s="199" t="s">
        <v>19</v>
      </c>
      <c r="F138" s="271">
        <v>396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22</v>
      </c>
      <c r="E139" s="199" t="s">
        <v>19</v>
      </c>
      <c r="F139" s="271">
        <v>22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44</v>
      </c>
      <c r="E140" s="191"/>
      <c r="F140" s="252">
        <f>SUM(F137:F139)</f>
        <v>418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1400930</v>
      </c>
      <c r="E141" s="282"/>
      <c r="F141" s="335">
        <f>F10+F64+F68+F83+F91+F96+F99+F102+F104+F111+F117+F121+F124+F127+F131+F135+F140</f>
        <v>4416.64059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4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1150</v>
      </c>
      <c r="E17" s="199" t="s">
        <v>19</v>
      </c>
      <c r="F17" s="312">
        <f>D17*775/100000</f>
        <v>8.9124999999999996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1150</v>
      </c>
      <c r="E18" s="199" t="s">
        <v>19</v>
      </c>
      <c r="F18" s="200">
        <f>D18*11220/100000</f>
        <v>129.03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1150</v>
      </c>
      <c r="E19" s="199" t="s">
        <v>19</v>
      </c>
      <c r="F19" s="200">
        <f>D19*500/100000</f>
        <v>5.75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1150</v>
      </c>
      <c r="E24" s="199"/>
      <c r="F24" s="210">
        <f>SUM(F13:F23)</f>
        <v>143.6925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/>
      <c r="E30" s="199" t="s">
        <v>19</v>
      </c>
      <c r="F30" s="313"/>
      <c r="G30" s="191"/>
      <c r="H30" s="191"/>
      <c r="I30" s="191"/>
      <c r="J30" s="191"/>
      <c r="K30" s="191"/>
      <c r="L30" s="191"/>
      <c r="M30" s="223"/>
      <c r="N30" s="223"/>
      <c r="O30" s="223"/>
      <c r="P30" s="223"/>
      <c r="Q30" s="223"/>
      <c r="R30" s="223"/>
    </row>
    <row r="31" spans="1:18" ht="29.25" customHeight="1">
      <c r="A31" s="215"/>
      <c r="B31" s="197" t="s">
        <v>75</v>
      </c>
      <c r="C31" s="197" t="s">
        <v>42</v>
      </c>
      <c r="D31" s="198"/>
      <c r="E31" s="199" t="s">
        <v>19</v>
      </c>
      <c r="F31" s="313"/>
      <c r="G31" s="191"/>
      <c r="H31" s="191"/>
      <c r="I31" s="191"/>
      <c r="J31" s="191"/>
      <c r="K31" s="191"/>
      <c r="L31" s="191"/>
      <c r="M31" s="223"/>
      <c r="N31" s="223"/>
      <c r="O31" s="223"/>
      <c r="P31" s="223"/>
      <c r="Q31" s="223"/>
      <c r="R31" s="223"/>
    </row>
    <row r="32" spans="1:18" ht="25.5" customHeight="1">
      <c r="A32" s="216"/>
      <c r="B32" s="197" t="s">
        <v>94</v>
      </c>
      <c r="C32" s="197" t="s">
        <v>42</v>
      </c>
      <c r="D32" s="198"/>
      <c r="E32" s="199" t="s">
        <v>19</v>
      </c>
      <c r="F32" s="313"/>
      <c r="G32" s="191"/>
      <c r="H32" s="191"/>
      <c r="I32" s="191"/>
      <c r="J32" s="191"/>
      <c r="K32" s="191"/>
      <c r="L32" s="191"/>
      <c r="M32" s="223"/>
      <c r="N32" s="223"/>
      <c r="O32" s="223"/>
      <c r="P32" s="223"/>
      <c r="Q32" s="223"/>
      <c r="R32" s="223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200">
        <f>D34*67/100000</f>
        <v>0</v>
      </c>
      <c r="G34" s="191"/>
      <c r="H34" s="191"/>
      <c r="I34" s="191"/>
      <c r="J34" s="191"/>
      <c r="K34" s="191"/>
      <c r="L34" s="191"/>
      <c r="M34" s="223"/>
      <c r="N34" s="223"/>
      <c r="O34" s="223"/>
      <c r="P34" s="223"/>
      <c r="Q34" s="223"/>
      <c r="R34" s="223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200">
        <f>D35*7480/100000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200">
        <f>D36*500/100000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774</v>
      </c>
      <c r="E43" s="199" t="s">
        <v>19</v>
      </c>
      <c r="F43" s="313">
        <f>D43*67/100000</f>
        <v>0.51858000000000004</v>
      </c>
      <c r="G43" s="211"/>
      <c r="H43" s="211"/>
      <c r="I43" s="211"/>
      <c r="J43" s="211"/>
      <c r="K43" s="211"/>
      <c r="L43" s="211"/>
      <c r="M43" s="223" t="s">
        <v>95</v>
      </c>
      <c r="N43" s="223" t="s">
        <v>95</v>
      </c>
      <c r="O43" s="223" t="s">
        <v>95</v>
      </c>
      <c r="P43" s="223" t="s">
        <v>95</v>
      </c>
      <c r="Q43" s="223" t="s">
        <v>95</v>
      </c>
      <c r="R43" s="223" t="s">
        <v>95</v>
      </c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774</v>
      </c>
      <c r="E45" s="199" t="s">
        <v>19</v>
      </c>
      <c r="F45" s="313">
        <f>D45*500/100000</f>
        <v>3.87</v>
      </c>
      <c r="G45" s="211"/>
      <c r="H45" s="211"/>
      <c r="I45" s="211"/>
      <c r="J45" s="211"/>
      <c r="K45" s="211"/>
      <c r="L45" s="211"/>
      <c r="M45" s="223" t="s">
        <v>95</v>
      </c>
      <c r="N45" s="223" t="s">
        <v>95</v>
      </c>
      <c r="O45" s="223" t="s">
        <v>95</v>
      </c>
      <c r="P45" s="223" t="s">
        <v>95</v>
      </c>
      <c r="Q45" s="223" t="s">
        <v>95</v>
      </c>
      <c r="R45" s="223" t="s">
        <v>95</v>
      </c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1491</v>
      </c>
      <c r="E47" s="199" t="s">
        <v>19</v>
      </c>
      <c r="F47" s="312">
        <f>D47*67/100000</f>
        <v>0.99897000000000002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>
        <v>0</v>
      </c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1491</v>
      </c>
      <c r="E49" s="199" t="s">
        <v>19</v>
      </c>
      <c r="F49" s="312">
        <f>D49*500/100000</f>
        <v>7.4550000000000001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2265</v>
      </c>
      <c r="E50" s="199"/>
      <c r="F50" s="210">
        <f>SUM(F39:F49)</f>
        <v>12.842549999999999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3415</v>
      </c>
      <c r="E64" s="191"/>
      <c r="F64" s="227">
        <f>+F63+F50+F37+F24</f>
        <v>156.53504999999998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9457</v>
      </c>
      <c r="E66" s="228" t="s">
        <v>19</v>
      </c>
      <c r="F66" s="200">
        <f>D66*0.0003</f>
        <v>2.8371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9457</v>
      </c>
      <c r="E67" s="199" t="s">
        <v>77</v>
      </c>
      <c r="F67" s="200">
        <f>D67*0.0003</f>
        <v>2.8371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9457</v>
      </c>
      <c r="E68" s="191"/>
      <c r="F68" s="210">
        <f>SUM(F66:F67)</f>
        <v>5.6741999999999999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69613</v>
      </c>
      <c r="E69" s="237" t="s">
        <v>17</v>
      </c>
      <c r="F69" s="315">
        <v>104.4195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43</v>
      </c>
      <c r="E70" s="242"/>
      <c r="F70" s="319">
        <v>6.4500000000000002E-2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145</v>
      </c>
      <c r="E71" s="242"/>
      <c r="F71" s="319">
        <v>0.2175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110893</v>
      </c>
      <c r="E72" s="242"/>
      <c r="F72" s="319">
        <v>166.33950000000002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66</v>
      </c>
      <c r="E73" s="242"/>
      <c r="F73" s="319">
        <v>9.9000000000000005E-2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227</v>
      </c>
      <c r="E74" s="246"/>
      <c r="F74" s="319">
        <v>0.34050000000000002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180987</v>
      </c>
      <c r="E75" s="199"/>
      <c r="F75" s="252">
        <f>SUM(F69:F74)</f>
        <v>271.48050000000001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91047</v>
      </c>
      <c r="E76" s="237" t="s">
        <v>17</v>
      </c>
      <c r="F76" s="319">
        <v>227.61750000000001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49</v>
      </c>
      <c r="E77" s="242"/>
      <c r="F77" s="319">
        <v>0.1225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224</v>
      </c>
      <c r="E78" s="246"/>
      <c r="F78" s="327">
        <v>0.56000000000000005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91320</v>
      </c>
      <c r="E79" s="199"/>
      <c r="F79" s="258">
        <f>F76+F77+F78</f>
        <v>228.3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65"/>
      <c r="Q81" s="265"/>
      <c r="R81" s="265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272307</v>
      </c>
      <c r="E83" s="191"/>
      <c r="F83" s="227">
        <f>F82+F79+F75</f>
        <v>499.78050000000002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37.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19.350000000000001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19.350000000000001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34717</v>
      </c>
      <c r="E92" s="268" t="s">
        <v>35</v>
      </c>
      <c r="F92" s="313">
        <v>138.86799999999999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14165</v>
      </c>
      <c r="E93" s="268"/>
      <c r="F93" s="313">
        <v>56.660000000000004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2186</v>
      </c>
      <c r="E94" s="268"/>
      <c r="F94" s="313">
        <v>8.7439999999999998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26179</v>
      </c>
      <c r="E95" s="268"/>
      <c r="F95" s="313">
        <v>104.71600000000001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77247</v>
      </c>
      <c r="E96" s="191"/>
      <c r="F96" s="210">
        <f>SUM(F92:F95)</f>
        <v>308.988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1137</v>
      </c>
      <c r="E100" s="256" t="s">
        <v>19</v>
      </c>
      <c r="F100" s="200">
        <v>56.85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487</v>
      </c>
      <c r="E101" s="256"/>
      <c r="F101" s="200">
        <v>34.090000000000003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1624</v>
      </c>
      <c r="E102" s="191"/>
      <c r="F102" s="210">
        <f>SUM(F100:F101)</f>
        <v>90.94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19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4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9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15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9</v>
      </c>
      <c r="E115" s="199" t="s">
        <v>21</v>
      </c>
      <c r="F115" s="345">
        <f>D115*1.8</f>
        <v>16.2</v>
      </c>
      <c r="G115" s="211"/>
      <c r="H115" s="211"/>
      <c r="I115" s="211"/>
      <c r="J115" s="211"/>
      <c r="K115" s="211" t="s">
        <v>95</v>
      </c>
      <c r="L115" s="211" t="s">
        <v>95</v>
      </c>
      <c r="M115" s="211" t="s">
        <v>95</v>
      </c>
      <c r="N115" s="211" t="s">
        <v>95</v>
      </c>
      <c r="O115" s="211" t="s">
        <v>95</v>
      </c>
      <c r="P115" s="211" t="s">
        <v>95</v>
      </c>
      <c r="Q115" s="211" t="s">
        <v>95</v>
      </c>
      <c r="R115" s="211" t="s">
        <v>95</v>
      </c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211"/>
      <c r="H116" s="211"/>
      <c r="I116" s="211"/>
      <c r="J116" s="211"/>
      <c r="K116" s="211" t="s">
        <v>95</v>
      </c>
      <c r="L116" s="211" t="s">
        <v>95</v>
      </c>
      <c r="M116" s="211" t="s">
        <v>95</v>
      </c>
      <c r="N116" s="211" t="s">
        <v>95</v>
      </c>
      <c r="O116" s="211" t="s">
        <v>95</v>
      </c>
      <c r="P116" s="211" t="s">
        <v>95</v>
      </c>
      <c r="Q116" s="211" t="s">
        <v>95</v>
      </c>
      <c r="R116" s="211" t="s">
        <v>95</v>
      </c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10</v>
      </c>
      <c r="E117" s="191"/>
      <c r="F117" s="210">
        <f>SUM(F113:F116)</f>
        <v>17.7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100</v>
      </c>
      <c r="E120" s="199" t="s">
        <v>19</v>
      </c>
      <c r="F120" s="271">
        <v>7.7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101</v>
      </c>
      <c r="E121" s="191"/>
      <c r="F121" s="252">
        <f>SUM(F119:F120)</f>
        <v>8.6999999999999993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9</v>
      </c>
      <c r="E122" s="199" t="s">
        <v>19</v>
      </c>
      <c r="F122" s="271">
        <v>4.5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9</v>
      </c>
      <c r="E123" s="199" t="s">
        <v>19</v>
      </c>
      <c r="F123" s="271">
        <v>2.7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9</v>
      </c>
      <c r="E124" s="191"/>
      <c r="F124" s="252">
        <f>SUM(F122:F123)</f>
        <v>7.2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90</v>
      </c>
      <c r="E125" s="199" t="s">
        <v>19</v>
      </c>
      <c r="F125" s="271">
        <v>9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90</v>
      </c>
      <c r="E126" s="199" t="s">
        <v>19</v>
      </c>
      <c r="F126" s="271">
        <v>10.799999999999999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90</v>
      </c>
      <c r="E127" s="191"/>
      <c r="F127" s="252">
        <f>SUM(F125:F126)</f>
        <v>19.799999999999997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66"/>
      <c r="H133" s="266"/>
      <c r="I133" s="266"/>
      <c r="J133" s="266"/>
      <c r="K133" s="266"/>
      <c r="L133" s="266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100</v>
      </c>
      <c r="E134" s="199" t="s">
        <v>21</v>
      </c>
      <c r="F134" s="271">
        <v>5</v>
      </c>
      <c r="G134" s="266"/>
      <c r="H134" s="266"/>
      <c r="I134" s="266"/>
      <c r="J134" s="266"/>
      <c r="K134" s="266"/>
      <c r="L134" s="266"/>
      <c r="M134" s="384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100</v>
      </c>
      <c r="E135" s="191"/>
      <c r="F135" s="252">
        <f>F134+F133</f>
        <v>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8</v>
      </c>
      <c r="E138" s="199" t="s">
        <v>19</v>
      </c>
      <c r="F138" s="271">
        <v>144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8</v>
      </c>
      <c r="E139" s="199" t="s">
        <v>19</v>
      </c>
      <c r="F139" s="271">
        <v>8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16</v>
      </c>
      <c r="E140" s="191"/>
      <c r="F140" s="252">
        <f>SUM(F137:F139)</f>
        <v>152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364378</v>
      </c>
      <c r="E141" s="282"/>
      <c r="F141" s="335">
        <f>F10+F64+F68+F83+F91+F96+F99+F102+F104+F111+F117+F121+F124+F127+F131+F135+F140</f>
        <v>1356.6677500000001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7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B69:B74"/>
    <mergeCell ref="E69:E74"/>
    <mergeCell ref="G69:K74"/>
    <mergeCell ref="P69:R69"/>
    <mergeCell ref="P70:R70"/>
    <mergeCell ref="P71:R71"/>
    <mergeCell ref="P72:R72"/>
    <mergeCell ref="P74:R74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4"/>
    <mergeCell ref="A38:A41"/>
    <mergeCell ref="A42:A45"/>
    <mergeCell ref="A46:A49"/>
    <mergeCell ref="A50:B50"/>
    <mergeCell ref="A51:A54"/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</mergeCells>
  <pageMargins left="0.16" right="0.16" top="0.31" bottom="0.25" header="0.31496062992126" footer="0.16"/>
  <pageSetup paperSize="9" scale="65" orientation="landscape" horizontalDpi="300" verticalDpi="300" r:id="rId1"/>
  <rowBreaks count="2" manualBreakCount="2">
    <brk id="30" max="17" man="1"/>
    <brk id="7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zoomScale="70" zoomScaleNormal="70" zoomScaleSheetLayoutView="10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0</v>
      </c>
      <c r="E17" s="199" t="s">
        <v>19</v>
      </c>
      <c r="F17" s="312"/>
      <c r="G17" s="191"/>
      <c r="H17" s="191"/>
      <c r="I17" s="191"/>
      <c r="J17" s="191"/>
      <c r="K17" s="191"/>
      <c r="L17" s="191"/>
      <c r="M17" s="223"/>
      <c r="N17" s="223"/>
      <c r="O17" s="223"/>
      <c r="P17" s="223"/>
      <c r="Q17" s="223"/>
      <c r="R17" s="223"/>
    </row>
    <row r="18" spans="1:18">
      <c r="A18" s="215"/>
      <c r="B18" s="197" t="s">
        <v>75</v>
      </c>
      <c r="C18" s="197" t="s">
        <v>42</v>
      </c>
      <c r="D18" s="198">
        <v>0</v>
      </c>
      <c r="E18" s="199" t="s">
        <v>19</v>
      </c>
      <c r="F18" s="200"/>
      <c r="G18" s="191"/>
      <c r="H18" s="191"/>
      <c r="I18" s="191"/>
      <c r="J18" s="191"/>
      <c r="K18" s="191"/>
      <c r="L18" s="191"/>
      <c r="M18" s="223"/>
      <c r="N18" s="223"/>
      <c r="O18" s="223"/>
      <c r="P18" s="223"/>
      <c r="Q18" s="223"/>
      <c r="R18" s="223"/>
    </row>
    <row r="19" spans="1:18" ht="15" customHeight="1">
      <c r="A19" s="216"/>
      <c r="B19" s="197" t="s">
        <v>94</v>
      </c>
      <c r="C19" s="197" t="s">
        <v>42</v>
      </c>
      <c r="D19" s="198">
        <v>0</v>
      </c>
      <c r="E19" s="199" t="s">
        <v>19</v>
      </c>
      <c r="F19" s="200"/>
      <c r="G19" s="191"/>
      <c r="H19" s="191"/>
      <c r="I19" s="191"/>
      <c r="J19" s="191"/>
      <c r="K19" s="191"/>
      <c r="L19" s="191"/>
      <c r="M19" s="223"/>
      <c r="N19" s="223"/>
      <c r="O19" s="223"/>
      <c r="P19" s="223"/>
      <c r="Q19" s="223"/>
      <c r="R19" s="223"/>
    </row>
    <row r="20" spans="1:18" ht="42" customHeight="1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244</v>
      </c>
      <c r="E21" s="199" t="s">
        <v>19</v>
      </c>
      <c r="F21" s="200">
        <f>D21*575/100000</f>
        <v>1.403</v>
      </c>
      <c r="G21" s="191"/>
      <c r="H21" s="191"/>
      <c r="I21" s="191"/>
      <c r="J21" s="191"/>
      <c r="K21" s="191"/>
      <c r="L21" s="191"/>
      <c r="M21" s="223" t="s">
        <v>95</v>
      </c>
      <c r="N21" s="223" t="s">
        <v>95</v>
      </c>
      <c r="O21" s="223" t="s">
        <v>95</v>
      </c>
      <c r="P21" s="223" t="s">
        <v>95</v>
      </c>
      <c r="Q21" s="223" t="s">
        <v>95</v>
      </c>
      <c r="R21" s="223" t="s">
        <v>95</v>
      </c>
    </row>
    <row r="22" spans="1:18">
      <c r="A22" s="215"/>
      <c r="B22" s="197" t="s">
        <v>75</v>
      </c>
      <c r="C22" s="197" t="s">
        <v>42</v>
      </c>
      <c r="D22" s="198">
        <v>244</v>
      </c>
      <c r="E22" s="199" t="s">
        <v>19</v>
      </c>
      <c r="F22" s="200">
        <f>D22*7480/100000</f>
        <v>18.251200000000001</v>
      </c>
      <c r="G22" s="191"/>
      <c r="H22" s="191"/>
      <c r="I22" s="191"/>
      <c r="J22" s="191"/>
      <c r="K22" s="191"/>
      <c r="L22" s="191"/>
      <c r="M22" s="223" t="s">
        <v>95</v>
      </c>
      <c r="N22" s="223" t="s">
        <v>95</v>
      </c>
      <c r="O22" s="223" t="s">
        <v>95</v>
      </c>
      <c r="P22" s="223" t="s">
        <v>95</v>
      </c>
      <c r="Q22" s="223" t="s">
        <v>95</v>
      </c>
      <c r="R22" s="223" t="s">
        <v>95</v>
      </c>
    </row>
    <row r="23" spans="1:18" ht="15" customHeight="1">
      <c r="A23" s="216"/>
      <c r="B23" s="197" t="s">
        <v>94</v>
      </c>
      <c r="C23" s="197" t="s">
        <v>42</v>
      </c>
      <c r="D23" s="198">
        <v>244</v>
      </c>
      <c r="E23" s="199" t="s">
        <v>19</v>
      </c>
      <c r="F23" s="200">
        <f>D23*500/100000</f>
        <v>1.22</v>
      </c>
      <c r="G23" s="191"/>
      <c r="H23" s="191"/>
      <c r="I23" s="191"/>
      <c r="J23" s="191"/>
      <c r="K23" s="191"/>
      <c r="L23" s="191"/>
      <c r="M23" s="223" t="s">
        <v>95</v>
      </c>
      <c r="N23" s="223" t="s">
        <v>95</v>
      </c>
      <c r="O23" s="223" t="s">
        <v>95</v>
      </c>
      <c r="P23" s="223" t="s">
        <v>95</v>
      </c>
      <c r="Q23" s="223" t="s">
        <v>95</v>
      </c>
      <c r="R23" s="223" t="s">
        <v>95</v>
      </c>
    </row>
    <row r="24" spans="1:18">
      <c r="A24" s="218" t="s">
        <v>146</v>
      </c>
      <c r="B24" s="219"/>
      <c r="C24" s="197"/>
      <c r="D24" s="195">
        <f>+D21+D17+D13</f>
        <v>244</v>
      </c>
      <c r="E24" s="199"/>
      <c r="F24" s="210">
        <f>SUM(F13:F23)</f>
        <v>20.874199999999998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1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200">
        <f>D34*67/100000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200">
        <f>D35*7480/100000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200">
        <f>D36*500/100000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13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13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1330</v>
      </c>
      <c r="E47" s="199" t="s">
        <v>19</v>
      </c>
      <c r="F47" s="312">
        <f>D47*67/100000</f>
        <v>0.8911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1330</v>
      </c>
      <c r="E49" s="199" t="s">
        <v>19</v>
      </c>
      <c r="F49" s="312">
        <f>D49*500/100000</f>
        <v>6.65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1330</v>
      </c>
      <c r="E50" s="199"/>
      <c r="F50" s="210">
        <f>SUM(F39:F49)</f>
        <v>7.5411000000000001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 ht="36.75" customHeight="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>
        <v>0</v>
      </c>
      <c r="G56" s="211"/>
      <c r="H56" s="211"/>
      <c r="I56" s="211"/>
      <c r="J56" s="211"/>
      <c r="K56" s="211"/>
      <c r="L56" s="211"/>
      <c r="M56" s="223"/>
      <c r="N56" s="223"/>
      <c r="O56" s="223"/>
      <c r="P56" s="223"/>
      <c r="Q56" s="223"/>
      <c r="R56" s="223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>
        <v>0</v>
      </c>
      <c r="G58" s="211"/>
      <c r="H58" s="211"/>
      <c r="I58" s="211"/>
      <c r="J58" s="211"/>
      <c r="K58" s="211"/>
      <c r="L58" s="211"/>
      <c r="M58" s="223"/>
      <c r="N58" s="223"/>
      <c r="O58" s="223"/>
      <c r="P58" s="223"/>
      <c r="Q58" s="223"/>
      <c r="R58" s="223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>
        <v>0</v>
      </c>
      <c r="G60" s="211"/>
      <c r="H60" s="211"/>
      <c r="I60" s="211"/>
      <c r="J60" s="211"/>
      <c r="K60" s="211"/>
      <c r="L60" s="211"/>
      <c r="M60" s="223"/>
      <c r="N60" s="223"/>
      <c r="O60" s="223"/>
      <c r="P60" s="223"/>
      <c r="Q60" s="223"/>
      <c r="R60" s="223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>
        <v>0</v>
      </c>
      <c r="G62" s="211"/>
      <c r="H62" s="211"/>
      <c r="I62" s="211"/>
      <c r="J62" s="211"/>
      <c r="K62" s="211"/>
      <c r="L62" s="211"/>
      <c r="M62" s="223"/>
      <c r="N62" s="223"/>
      <c r="O62" s="223"/>
      <c r="P62" s="223"/>
      <c r="Q62" s="223"/>
      <c r="R62" s="223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1574</v>
      </c>
      <c r="E64" s="191"/>
      <c r="F64" s="227">
        <f>+F63+F50+F37+F24</f>
        <v>28.415299999999998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29200</v>
      </c>
      <c r="E66" s="228" t="s">
        <v>19</v>
      </c>
      <c r="F66" s="200">
        <f>D66*0.0003</f>
        <v>8.76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29200</v>
      </c>
      <c r="E67" s="199" t="s">
        <v>77</v>
      </c>
      <c r="F67" s="200">
        <f>D67*0.0003</f>
        <v>8.76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29200</v>
      </c>
      <c r="E68" s="191"/>
      <c r="F68" s="210">
        <f>SUM(F66:F67)</f>
        <v>17.52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222624</v>
      </c>
      <c r="E69" s="237" t="s">
        <v>17</v>
      </c>
      <c r="F69" s="315">
        <v>333.93599999999998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70</v>
      </c>
      <c r="E70" s="242"/>
      <c r="F70" s="319">
        <v>0.105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237</v>
      </c>
      <c r="E71" s="242"/>
      <c r="F71" s="319">
        <v>0.35549999999999998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415926</v>
      </c>
      <c r="E72" s="242"/>
      <c r="F72" s="319">
        <v>623.88900000000001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114</v>
      </c>
      <c r="E73" s="242"/>
      <c r="F73" s="319">
        <v>0.17100000000000001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233</v>
      </c>
      <c r="E74" s="246"/>
      <c r="F74" s="319">
        <v>0.34950000000000003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639204</v>
      </c>
      <c r="E75" s="199"/>
      <c r="F75" s="252">
        <f>SUM(F69:F74)</f>
        <v>958.80600000000004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303341</v>
      </c>
      <c r="E76" s="237" t="s">
        <v>17</v>
      </c>
      <c r="F76" s="319">
        <v>758.35249999999996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66</v>
      </c>
      <c r="E77" s="242"/>
      <c r="F77" s="319">
        <v>0.16500000000000001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290</v>
      </c>
      <c r="E78" s="246"/>
      <c r="F78" s="327">
        <v>0.72499999999999998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303697</v>
      </c>
      <c r="E79" s="199"/>
      <c r="F79" s="258">
        <f>F76+F77+F78</f>
        <v>759.24249999999995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942901</v>
      </c>
      <c r="E83" s="191"/>
      <c r="F83" s="227">
        <f>F82+F79+F75</f>
        <v>1718.0484999999999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54.18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54.18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277315</v>
      </c>
      <c r="E92" s="268" t="s">
        <v>35</v>
      </c>
      <c r="F92" s="313">
        <v>1109.26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55620</v>
      </c>
      <c r="E93" s="268"/>
      <c r="F93" s="313">
        <v>222.48000000000002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516</v>
      </c>
      <c r="E94" s="268"/>
      <c r="F94" s="313">
        <v>2.0640000000000001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182079</v>
      </c>
      <c r="E95" s="268"/>
      <c r="F95" s="313">
        <v>728.31600000000003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515530</v>
      </c>
      <c r="E96" s="191"/>
      <c r="F96" s="210">
        <f>SUM(F92:F95)</f>
        <v>2062.12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3125</v>
      </c>
      <c r="E100" s="256" t="s">
        <v>19</v>
      </c>
      <c r="F100" s="200">
        <v>156.25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1445</v>
      </c>
      <c r="E101" s="256"/>
      <c r="F101" s="200">
        <v>101.15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4570</v>
      </c>
      <c r="E102" s="191"/>
      <c r="F102" s="210">
        <f>SUM(F100:F101)</f>
        <v>257.39999999999998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19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16</v>
      </c>
      <c r="E115" s="199" t="s">
        <v>21</v>
      </c>
      <c r="F115" s="345">
        <f>D115*1.8</f>
        <v>28.8</v>
      </c>
      <c r="G115" s="211"/>
      <c r="H115" s="211"/>
      <c r="I115" s="211"/>
      <c r="J115" s="211"/>
      <c r="K115" s="211" t="s">
        <v>95</v>
      </c>
      <c r="L115" s="211" t="s">
        <v>95</v>
      </c>
      <c r="M115" s="211" t="s">
        <v>95</v>
      </c>
      <c r="N115" s="211" t="s">
        <v>95</v>
      </c>
      <c r="O115" s="211" t="s">
        <v>95</v>
      </c>
      <c r="P115" s="211" t="s">
        <v>95</v>
      </c>
      <c r="Q115" s="211" t="s">
        <v>95</v>
      </c>
      <c r="R115" s="211" t="s">
        <v>95</v>
      </c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211"/>
      <c r="H116" s="211"/>
      <c r="I116" s="211"/>
      <c r="J116" s="211"/>
      <c r="K116" s="211" t="s">
        <v>95</v>
      </c>
      <c r="L116" s="211" t="s">
        <v>95</v>
      </c>
      <c r="M116" s="211" t="s">
        <v>95</v>
      </c>
      <c r="N116" s="211" t="s">
        <v>95</v>
      </c>
      <c r="O116" s="211" t="s">
        <v>95</v>
      </c>
      <c r="P116" s="211" t="s">
        <v>95</v>
      </c>
      <c r="Q116" s="211" t="s">
        <v>95</v>
      </c>
      <c r="R116" s="211" t="s">
        <v>95</v>
      </c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17</v>
      </c>
      <c r="E117" s="191"/>
      <c r="F117" s="210">
        <f>SUM(F113:F116)</f>
        <v>30.3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270</v>
      </c>
      <c r="E120" s="199" t="s">
        <v>19</v>
      </c>
      <c r="F120" s="271">
        <v>19.13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271</v>
      </c>
      <c r="E121" s="191"/>
      <c r="F121" s="252">
        <f>SUM(F119:F120)</f>
        <v>22.13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16</v>
      </c>
      <c r="E122" s="199" t="s">
        <v>19</v>
      </c>
      <c r="F122" s="271">
        <v>8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16</v>
      </c>
      <c r="E123" s="199" t="s">
        <v>19</v>
      </c>
      <c r="F123" s="271">
        <v>4.8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16</v>
      </c>
      <c r="E124" s="191"/>
      <c r="F124" s="252">
        <f>SUM(F122:F123)</f>
        <v>12.8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253</v>
      </c>
      <c r="E125" s="199" t="s">
        <v>19</v>
      </c>
      <c r="F125" s="271">
        <v>25.3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253</v>
      </c>
      <c r="E126" s="199" t="s">
        <v>19</v>
      </c>
      <c r="F126" s="271">
        <v>30.36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253</v>
      </c>
      <c r="E127" s="191"/>
      <c r="F127" s="252">
        <f>SUM(F125:F126)</f>
        <v>55.66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746</v>
      </c>
      <c r="E134" s="199" t="s">
        <v>21</v>
      </c>
      <c r="F134" s="271">
        <v>37.299999999999997</v>
      </c>
      <c r="G134" s="266"/>
      <c r="H134" s="266"/>
      <c r="I134" s="266"/>
      <c r="J134" s="266"/>
      <c r="K134" s="266"/>
      <c r="L134" s="266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746</v>
      </c>
      <c r="E135" s="191"/>
      <c r="F135" s="252">
        <f>F134+F133</f>
        <v>37.299999999999997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16</v>
      </c>
      <c r="E138" s="199" t="s">
        <v>19</v>
      </c>
      <c r="F138" s="271">
        <v>288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16</v>
      </c>
      <c r="E139" s="199" t="s">
        <v>19</v>
      </c>
      <c r="F139" s="271">
        <v>16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32</v>
      </c>
      <c r="E140" s="191"/>
      <c r="F140" s="252">
        <f>SUM(F137:F139)</f>
        <v>304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1495112</v>
      </c>
      <c r="E141" s="282"/>
      <c r="F141" s="335">
        <f>F10+F64+F68+F83+F91+F96+F99+F102+F104+F111+F117+F121+F124+F127+F131+F135+F140</f>
        <v>4672.8738000000003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" right="0" top="0.24803149599999999" bottom="0.24803149599999999" header="0.31496062992126" footer="0.31496062992126"/>
  <pageSetup paperSize="9" scale="7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6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107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312">
        <f>D13*775/100000</f>
        <v>0</v>
      </c>
      <c r="G13" s="191"/>
      <c r="H13" s="191"/>
      <c r="I13" s="191"/>
      <c r="J13" s="191"/>
      <c r="K13" s="191"/>
      <c r="L13" s="191"/>
      <c r="M13" s="223"/>
      <c r="N13" s="223"/>
      <c r="O13" s="223"/>
      <c r="P13" s="223"/>
      <c r="Q13" s="223"/>
      <c r="R13" s="223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00">
        <f>D14*11220/100000</f>
        <v>0</v>
      </c>
      <c r="G14" s="191"/>
      <c r="H14" s="191"/>
      <c r="I14" s="191"/>
      <c r="J14" s="191"/>
      <c r="K14" s="191"/>
      <c r="L14" s="191"/>
      <c r="M14" s="223"/>
      <c r="N14" s="223"/>
      <c r="O14" s="223"/>
      <c r="P14" s="223"/>
      <c r="Q14" s="223"/>
      <c r="R14" s="223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00">
        <f>D15*500/100000</f>
        <v>0</v>
      </c>
      <c r="G15" s="191"/>
      <c r="H15" s="191"/>
      <c r="I15" s="191"/>
      <c r="J15" s="191"/>
      <c r="K15" s="191"/>
      <c r="L15" s="191"/>
      <c r="M15" s="223"/>
      <c r="N15" s="223"/>
      <c r="O15" s="223"/>
      <c r="P15" s="223"/>
      <c r="Q15" s="223"/>
      <c r="R15" s="223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2090</v>
      </c>
      <c r="E17" s="199" t="s">
        <v>19</v>
      </c>
      <c r="F17" s="312">
        <f>D17*775/100000</f>
        <v>16.197500000000002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2090</v>
      </c>
      <c r="E18" s="199" t="s">
        <v>19</v>
      </c>
      <c r="F18" s="200">
        <f>D18*11220/100000</f>
        <v>234.49799999999999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2090</v>
      </c>
      <c r="E19" s="199" t="s">
        <v>19</v>
      </c>
      <c r="F19" s="200">
        <f>D19*500/100000</f>
        <v>10.45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/>
      <c r="E21" s="199" t="s">
        <v>19</v>
      </c>
      <c r="F21" s="312"/>
      <c r="G21" s="191"/>
      <c r="H21" s="191"/>
      <c r="I21" s="191"/>
      <c r="J21" s="191"/>
      <c r="K21" s="191"/>
      <c r="L21" s="191"/>
      <c r="M21" s="223"/>
      <c r="N21" s="223"/>
      <c r="O21" s="223"/>
      <c r="P21" s="223"/>
      <c r="Q21" s="223"/>
      <c r="R21" s="223"/>
    </row>
    <row r="22" spans="1:18">
      <c r="A22" s="215"/>
      <c r="B22" s="197" t="s">
        <v>75</v>
      </c>
      <c r="C22" s="197" t="s">
        <v>42</v>
      </c>
      <c r="D22" s="198"/>
      <c r="E22" s="199" t="s">
        <v>19</v>
      </c>
      <c r="F22" s="200"/>
      <c r="G22" s="191"/>
      <c r="H22" s="191"/>
      <c r="I22" s="191"/>
      <c r="J22" s="191"/>
      <c r="K22" s="191"/>
      <c r="L22" s="191"/>
      <c r="M22" s="223"/>
      <c r="N22" s="223"/>
      <c r="O22" s="223"/>
      <c r="P22" s="223"/>
      <c r="Q22" s="223"/>
      <c r="R22" s="223"/>
    </row>
    <row r="23" spans="1:18" ht="15" customHeight="1">
      <c r="A23" s="216"/>
      <c r="B23" s="197" t="s">
        <v>94</v>
      </c>
      <c r="C23" s="197" t="s">
        <v>42</v>
      </c>
      <c r="D23" s="198"/>
      <c r="E23" s="199" t="s">
        <v>19</v>
      </c>
      <c r="F23" s="200"/>
      <c r="G23" s="191"/>
      <c r="H23" s="191"/>
      <c r="I23" s="191"/>
      <c r="J23" s="191"/>
      <c r="K23" s="191"/>
      <c r="L23" s="191"/>
      <c r="M23" s="223"/>
      <c r="N23" s="223"/>
      <c r="O23" s="223"/>
      <c r="P23" s="223"/>
      <c r="Q23" s="223"/>
      <c r="R23" s="223"/>
    </row>
    <row r="24" spans="1:18">
      <c r="A24" s="218" t="s">
        <v>146</v>
      </c>
      <c r="B24" s="219"/>
      <c r="C24" s="197"/>
      <c r="D24" s="195">
        <f>+D21+D17+D13</f>
        <v>2090</v>
      </c>
      <c r="E24" s="199"/>
      <c r="F24" s="210">
        <f>SUM(F13:F23)</f>
        <v>261.14549999999997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00">
        <f>D30*775/100000</f>
        <v>0</v>
      </c>
      <c r="G30" s="191"/>
      <c r="H30" s="191"/>
      <c r="I30" s="191"/>
      <c r="J30" s="191"/>
      <c r="K30" s="191"/>
      <c r="L30" s="191"/>
      <c r="M30" s="223"/>
      <c r="N30" s="223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00">
        <f>D31*11220/100000</f>
        <v>0</v>
      </c>
      <c r="G31" s="191"/>
      <c r="H31" s="191"/>
      <c r="I31" s="191"/>
      <c r="J31" s="191"/>
      <c r="K31" s="191"/>
      <c r="L31" s="191"/>
      <c r="M31" s="223"/>
      <c r="N31" s="223"/>
      <c r="O31" s="223"/>
      <c r="P31" s="223"/>
      <c r="Q31" s="223"/>
      <c r="R31" s="223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00">
        <f>D32*500/100000</f>
        <v>0</v>
      </c>
      <c r="G32" s="191"/>
      <c r="H32" s="191"/>
      <c r="I32" s="191"/>
      <c r="J32" s="191"/>
      <c r="K32" s="191"/>
      <c r="L32" s="191"/>
      <c r="M32" s="223"/>
      <c r="N32" s="223"/>
      <c r="O32" s="223"/>
      <c r="P32" s="223"/>
      <c r="Q32" s="223"/>
      <c r="R32" s="223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/>
      <c r="E34" s="199" t="s">
        <v>19</v>
      </c>
      <c r="F34" s="312"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/>
      <c r="E35" s="199" t="s">
        <v>19</v>
      </c>
      <c r="F35" s="200"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/>
      <c r="E36" s="199" t="s">
        <v>19</v>
      </c>
      <c r="F36" s="200"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176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3026</v>
      </c>
      <c r="E47" s="199" t="s">
        <v>19</v>
      </c>
      <c r="F47" s="312">
        <f>D47*67/100000</f>
        <v>2.0274200000000002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3026</v>
      </c>
      <c r="E49" s="199" t="s">
        <v>19</v>
      </c>
      <c r="F49" s="312">
        <f>D49*500/100000</f>
        <v>15.13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3026</v>
      </c>
      <c r="E50" s="199"/>
      <c r="F50" s="210">
        <f>SUM(F39:F49)</f>
        <v>17.157420000000002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642</v>
      </c>
      <c r="E60" s="199" t="s">
        <v>19</v>
      </c>
      <c r="F60" s="385">
        <f>D60*67/100000</f>
        <v>0.43014000000000002</v>
      </c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642</v>
      </c>
      <c r="E63" s="199"/>
      <c r="F63" s="210">
        <f>SUM(F52:F62)</f>
        <v>0.43014000000000002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5758</v>
      </c>
      <c r="E64" s="191"/>
      <c r="F64" s="227">
        <f>+F63+F50+F37+F24</f>
        <v>278.73305999999997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22484</v>
      </c>
      <c r="E66" s="228" t="s">
        <v>19</v>
      </c>
      <c r="F66" s="200">
        <f>D66*0.0003</f>
        <v>6.7451999999999996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22484</v>
      </c>
      <c r="E67" s="199" t="s">
        <v>77</v>
      </c>
      <c r="F67" s="200">
        <f>D67*0.0003</f>
        <v>6.7451999999999996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22484</v>
      </c>
      <c r="E68" s="191"/>
      <c r="F68" s="210">
        <f>SUM(F66:F67)</f>
        <v>13.490399999999999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145388</v>
      </c>
      <c r="E69" s="237" t="s">
        <v>17</v>
      </c>
      <c r="F69" s="315">
        <v>218.08199999999999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82</v>
      </c>
      <c r="E70" s="242"/>
      <c r="F70" s="319">
        <v>0.123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216</v>
      </c>
      <c r="E71" s="242"/>
      <c r="F71" s="319">
        <v>0.32400000000000001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213536</v>
      </c>
      <c r="E72" s="242"/>
      <c r="F72" s="319">
        <v>320.30400000000003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107</v>
      </c>
      <c r="E73" s="242"/>
      <c r="F73" s="319">
        <v>0.1605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302</v>
      </c>
      <c r="E74" s="246"/>
      <c r="F74" s="319">
        <v>0.45300000000000001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359631</v>
      </c>
      <c r="E75" s="199"/>
      <c r="F75" s="252">
        <f>SUM(F69:F74)</f>
        <v>539.44650000000001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172518</v>
      </c>
      <c r="E76" s="237" t="s">
        <v>17</v>
      </c>
      <c r="F76" s="319">
        <v>431.29500000000002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132</v>
      </c>
      <c r="E77" s="242"/>
      <c r="F77" s="319">
        <v>0.33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305</v>
      </c>
      <c r="E78" s="246"/>
      <c r="F78" s="327">
        <v>0.76250000000000007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172955</v>
      </c>
      <c r="E79" s="199"/>
      <c r="F79" s="258">
        <f>F76+F77+F78</f>
        <v>432.38749999999999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532586</v>
      </c>
      <c r="E83" s="191"/>
      <c r="F83" s="227">
        <f>F82+F79+F75</f>
        <v>971.83400000000006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36.86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36.86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70305</v>
      </c>
      <c r="E92" s="268" t="s">
        <v>35</v>
      </c>
      <c r="F92" s="313">
        <v>281.22000000000003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46121</v>
      </c>
      <c r="E93" s="268"/>
      <c r="F93" s="313">
        <v>184.48400000000001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257</v>
      </c>
      <c r="E94" s="268"/>
      <c r="F94" s="313">
        <v>1.028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62994</v>
      </c>
      <c r="E95" s="268"/>
      <c r="F95" s="313">
        <v>251.976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179677</v>
      </c>
      <c r="E96" s="191"/>
      <c r="F96" s="210">
        <f>SUM(F92:F95)</f>
        <v>718.70800000000008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2220</v>
      </c>
      <c r="E100" s="256" t="s">
        <v>19</v>
      </c>
      <c r="F100" s="200">
        <v>111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O100" s="211"/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864</v>
      </c>
      <c r="E101" s="256"/>
      <c r="F101" s="200">
        <v>60.480000000000004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O101" s="211"/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3084</v>
      </c>
      <c r="E102" s="191"/>
      <c r="F102" s="210">
        <f>SUM(F100:F101)</f>
        <v>171.48000000000002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19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20</v>
      </c>
      <c r="E115" s="199" t="s">
        <v>21</v>
      </c>
      <c r="F115" s="345">
        <f>D115*1.8</f>
        <v>36</v>
      </c>
      <c r="G115" s="211"/>
      <c r="H115" s="211"/>
      <c r="I115" s="211"/>
      <c r="J115" s="211"/>
      <c r="K115" s="211" t="s">
        <v>95</v>
      </c>
      <c r="L115" s="211" t="s">
        <v>95</v>
      </c>
      <c r="M115" s="211" t="s">
        <v>95</v>
      </c>
      <c r="N115" s="211" t="s">
        <v>95</v>
      </c>
      <c r="O115" s="211" t="s">
        <v>95</v>
      </c>
      <c r="P115" s="211" t="s">
        <v>95</v>
      </c>
      <c r="Q115" s="211" t="s">
        <v>95</v>
      </c>
      <c r="R115" s="211" t="s">
        <v>95</v>
      </c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211"/>
      <c r="H116" s="211"/>
      <c r="I116" s="211"/>
      <c r="J116" s="211"/>
      <c r="K116" s="211" t="s">
        <v>95</v>
      </c>
      <c r="L116" s="211" t="s">
        <v>95</v>
      </c>
      <c r="M116" s="211" t="s">
        <v>95</v>
      </c>
      <c r="N116" s="211" t="s">
        <v>95</v>
      </c>
      <c r="O116" s="211" t="s">
        <v>95</v>
      </c>
      <c r="P116" s="211" t="s">
        <v>95</v>
      </c>
      <c r="Q116" s="211" t="s">
        <v>95</v>
      </c>
      <c r="R116" s="211" t="s">
        <v>95</v>
      </c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21</v>
      </c>
      <c r="E117" s="191"/>
      <c r="F117" s="210">
        <f>SUM(F113:F116)</f>
        <v>37.5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208</v>
      </c>
      <c r="E120" s="199" t="s">
        <v>19</v>
      </c>
      <c r="F120" s="271">
        <v>15.97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209</v>
      </c>
      <c r="E121" s="191"/>
      <c r="F121" s="252">
        <f>SUM(F119:F120)</f>
        <v>18.97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20</v>
      </c>
      <c r="E122" s="199" t="s">
        <v>19</v>
      </c>
      <c r="F122" s="271">
        <v>10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20</v>
      </c>
      <c r="E123" s="199" t="s">
        <v>19</v>
      </c>
      <c r="F123" s="271">
        <v>6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20</v>
      </c>
      <c r="E124" s="191"/>
      <c r="F124" s="252">
        <f>SUM(F122:F123)</f>
        <v>16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187</v>
      </c>
      <c r="E125" s="199" t="s">
        <v>19</v>
      </c>
      <c r="F125" s="271">
        <v>18.7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187</v>
      </c>
      <c r="E126" s="199" t="s">
        <v>19</v>
      </c>
      <c r="F126" s="271">
        <v>22.439999999999998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187</v>
      </c>
      <c r="E127" s="191"/>
      <c r="F127" s="252">
        <f>SUM(F125:F126)</f>
        <v>41.14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200</v>
      </c>
      <c r="E134" s="199" t="s">
        <v>21</v>
      </c>
      <c r="F134" s="271">
        <v>10</v>
      </c>
      <c r="G134" s="266"/>
      <c r="H134" s="266"/>
      <c r="I134" s="266"/>
      <c r="J134" s="266"/>
      <c r="K134" s="266"/>
      <c r="L134" s="266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200</v>
      </c>
      <c r="E135" s="191"/>
      <c r="F135" s="252">
        <f>F134+F133</f>
        <v>10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14.8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20</v>
      </c>
      <c r="E138" s="199" t="s">
        <v>19</v>
      </c>
      <c r="F138" s="271">
        <v>360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20</v>
      </c>
      <c r="E139" s="199" t="s">
        <v>19</v>
      </c>
      <c r="F139" s="271">
        <v>20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40</v>
      </c>
      <c r="E140" s="191"/>
      <c r="F140" s="252">
        <f>SUM(F137:F139)</f>
        <v>394.8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744268</v>
      </c>
      <c r="E141" s="282"/>
      <c r="F141" s="335">
        <f>F10+F64+F68+F83+F91+F96+F99+F102+F104+F111+F117+F121+F124+F127+F131+F135+F140</f>
        <v>2782.5154599999996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6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743</v>
      </c>
      <c r="E17" s="199" t="s">
        <v>19</v>
      </c>
      <c r="F17" s="312">
        <f>D17*775/100000</f>
        <v>5.7582500000000003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743</v>
      </c>
      <c r="E18" s="199" t="s">
        <v>19</v>
      </c>
      <c r="F18" s="200">
        <f>D18*11220/100000</f>
        <v>83.364599999999996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743</v>
      </c>
      <c r="E19" s="199" t="s">
        <v>19</v>
      </c>
      <c r="F19" s="200">
        <f>D19*500/100000</f>
        <v>3.7149999999999999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743</v>
      </c>
      <c r="E24" s="199"/>
      <c r="F24" s="210">
        <f>SUM(F13:F23)</f>
        <v>92.837850000000003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/>
      <c r="E30" s="199" t="s">
        <v>19</v>
      </c>
      <c r="F30" s="200">
        <f>D30*775/100000</f>
        <v>0</v>
      </c>
      <c r="G30" s="191"/>
      <c r="H30" s="191"/>
      <c r="I30" s="191"/>
      <c r="J30" s="191"/>
      <c r="K30" s="191"/>
      <c r="L30" s="191"/>
      <c r="M30" s="223"/>
      <c r="N30" s="223"/>
      <c r="O30" s="223"/>
      <c r="P30" s="223"/>
      <c r="Q30" s="223"/>
      <c r="R30" s="223"/>
    </row>
    <row r="31" spans="1:18" ht="29.25" customHeight="1">
      <c r="A31" s="215"/>
      <c r="B31" s="197" t="s">
        <v>75</v>
      </c>
      <c r="C31" s="197" t="s">
        <v>42</v>
      </c>
      <c r="D31" s="198"/>
      <c r="E31" s="199" t="s">
        <v>19</v>
      </c>
      <c r="F31" s="200">
        <f>D31*11220/100000</f>
        <v>0</v>
      </c>
      <c r="G31" s="191"/>
      <c r="H31" s="191"/>
      <c r="I31" s="191"/>
      <c r="J31" s="191"/>
      <c r="K31" s="191"/>
      <c r="L31" s="191"/>
      <c r="M31" s="223"/>
      <c r="N31" s="223"/>
      <c r="O31" s="223"/>
      <c r="P31" s="223"/>
      <c r="Q31" s="223"/>
      <c r="R31" s="223"/>
    </row>
    <row r="32" spans="1:18" ht="25.5" customHeight="1">
      <c r="A32" s="216"/>
      <c r="B32" s="197" t="s">
        <v>94</v>
      </c>
      <c r="C32" s="197" t="s">
        <v>42</v>
      </c>
      <c r="D32" s="198"/>
      <c r="E32" s="199" t="s">
        <v>19</v>
      </c>
      <c r="F32" s="200">
        <f>D32*500/100000</f>
        <v>0</v>
      </c>
      <c r="G32" s="191"/>
      <c r="H32" s="191"/>
      <c r="I32" s="191"/>
      <c r="J32" s="191"/>
      <c r="K32" s="191"/>
      <c r="L32" s="191"/>
      <c r="M32" s="223"/>
      <c r="N32" s="223"/>
      <c r="O32" s="223"/>
      <c r="P32" s="223"/>
      <c r="Q32" s="223"/>
      <c r="R32" s="223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/>
      <c r="E34" s="199" t="s">
        <v>19</v>
      </c>
      <c r="F34" s="312"/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/>
      <c r="E35" s="199" t="s">
        <v>19</v>
      </c>
      <c r="F35" s="200"/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/>
      <c r="E36" s="199" t="s">
        <v>19</v>
      </c>
      <c r="F36" s="200"/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2079</v>
      </c>
      <c r="E47" s="199" t="s">
        <v>19</v>
      </c>
      <c r="F47" s="312">
        <f>D47*67/100000</f>
        <v>1.39293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2079</v>
      </c>
      <c r="E49" s="199" t="s">
        <v>19</v>
      </c>
      <c r="F49" s="312">
        <f>D49*500/100000</f>
        <v>10.395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2079</v>
      </c>
      <c r="E50" s="199"/>
      <c r="F50" s="210">
        <f>SUM(F39:F49)</f>
        <v>11.787929999999999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2822</v>
      </c>
      <c r="E64" s="191"/>
      <c r="F64" s="227">
        <f>+F63+F50+F37+F24</f>
        <v>104.62578000000001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16334</v>
      </c>
      <c r="E66" s="228" t="s">
        <v>19</v>
      </c>
      <c r="F66" s="200">
        <f>D66*0.0003</f>
        <v>4.9001999999999999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16334</v>
      </c>
      <c r="E67" s="199" t="s">
        <v>77</v>
      </c>
      <c r="F67" s="200">
        <f>D67*0.0003</f>
        <v>4.9001999999999999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16334</v>
      </c>
      <c r="E68" s="191"/>
      <c r="F68" s="210">
        <f>SUM(F66:F67)</f>
        <v>9.8003999999999998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129682</v>
      </c>
      <c r="E69" s="237" t="s">
        <v>17</v>
      </c>
      <c r="F69" s="315">
        <v>194.523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48</v>
      </c>
      <c r="E70" s="242"/>
      <c r="F70" s="319">
        <v>7.2000000000000008E-2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180</v>
      </c>
      <c r="E71" s="242"/>
      <c r="F71" s="319">
        <v>0.27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216307</v>
      </c>
      <c r="E72" s="242"/>
      <c r="F72" s="319">
        <v>324.46050000000002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105</v>
      </c>
      <c r="E73" s="242"/>
      <c r="F73" s="319">
        <v>0.1575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209</v>
      </c>
      <c r="E74" s="246"/>
      <c r="F74" s="319">
        <v>0.3135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346531</v>
      </c>
      <c r="E75" s="199"/>
      <c r="F75" s="252">
        <f>SUM(F69:F74)</f>
        <v>519.79650000000004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155777</v>
      </c>
      <c r="E76" s="237" t="s">
        <v>17</v>
      </c>
      <c r="F76" s="319">
        <v>389.4425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97</v>
      </c>
      <c r="E77" s="242"/>
      <c r="F77" s="319">
        <v>0.24249999999999999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226</v>
      </c>
      <c r="E78" s="246"/>
      <c r="F78" s="319">
        <v>0.56500000000000006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156100</v>
      </c>
      <c r="E79" s="199"/>
      <c r="F79" s="258">
        <f>F76+F77+F78</f>
        <v>390.25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7.7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28.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195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502631</v>
      </c>
      <c r="E83" s="191"/>
      <c r="F83" s="227">
        <f>F82+F79+F75</f>
        <v>910.04650000000004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30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28.98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1.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28.98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62445</v>
      </c>
      <c r="E92" s="268" t="s">
        <v>35</v>
      </c>
      <c r="F92" s="313">
        <v>249.78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45049</v>
      </c>
      <c r="E93" s="268"/>
      <c r="F93" s="313">
        <v>180.196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417</v>
      </c>
      <c r="E94" s="268"/>
      <c r="F94" s="313">
        <v>1.6679999999999999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39453</v>
      </c>
      <c r="E95" s="268"/>
      <c r="F95" s="313">
        <v>157.81200000000001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147364</v>
      </c>
      <c r="E96" s="191"/>
      <c r="F96" s="210">
        <f>SUM(F92:F95)</f>
        <v>589.45600000000002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1701</v>
      </c>
      <c r="E100" s="256" t="s">
        <v>19</v>
      </c>
      <c r="F100" s="200">
        <v>85.050000000000011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705</v>
      </c>
      <c r="E101" s="256"/>
      <c r="F101" s="200">
        <v>49.35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2406</v>
      </c>
      <c r="E102" s="191"/>
      <c r="F102" s="210">
        <f>SUM(F100:F101)</f>
        <v>134.4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19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19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>
        <v>0</v>
      </c>
      <c r="E114" s="199" t="s">
        <v>21</v>
      </c>
      <c r="F114" s="271">
        <v>0</v>
      </c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14</v>
      </c>
      <c r="E115" s="199" t="s">
        <v>21</v>
      </c>
      <c r="F115" s="345">
        <f>D115*1.8</f>
        <v>25.2</v>
      </c>
      <c r="G115" s="211"/>
      <c r="H115" s="211"/>
      <c r="I115" s="211"/>
      <c r="J115" s="211"/>
      <c r="K115" s="211"/>
      <c r="L115" s="211" t="s">
        <v>95</v>
      </c>
      <c r="M115" s="211" t="s">
        <v>95</v>
      </c>
      <c r="N115" s="211" t="s">
        <v>95</v>
      </c>
      <c r="O115" s="211" t="s">
        <v>95</v>
      </c>
      <c r="P115" s="211" t="s">
        <v>95</v>
      </c>
      <c r="Q115" s="211" t="s">
        <v>95</v>
      </c>
      <c r="R115" s="211" t="s">
        <v>95</v>
      </c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 t="s">
        <v>19</v>
      </c>
      <c r="F116" s="271">
        <v>1.5</v>
      </c>
      <c r="G116" s="211"/>
      <c r="H116" s="211"/>
      <c r="I116" s="211"/>
      <c r="J116" s="211"/>
      <c r="K116" s="211"/>
      <c r="L116" s="211" t="s">
        <v>95</v>
      </c>
      <c r="M116" s="211" t="s">
        <v>95</v>
      </c>
      <c r="N116" s="211" t="s">
        <v>95</v>
      </c>
      <c r="O116" s="211" t="s">
        <v>95</v>
      </c>
      <c r="P116" s="211" t="s">
        <v>95</v>
      </c>
      <c r="Q116" s="211" t="s">
        <v>95</v>
      </c>
      <c r="R116" s="211" t="s">
        <v>95</v>
      </c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15</v>
      </c>
      <c r="E117" s="191"/>
      <c r="F117" s="210">
        <f>SUM(F113:F116)</f>
        <v>26.7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147</v>
      </c>
      <c r="E120" s="199" t="s">
        <v>19</v>
      </c>
      <c r="F120" s="271">
        <v>11.47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148</v>
      </c>
      <c r="E121" s="191"/>
      <c r="F121" s="252">
        <f>SUM(F119:F120)</f>
        <v>12.47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14</v>
      </c>
      <c r="E122" s="199" t="s">
        <v>19</v>
      </c>
      <c r="F122" s="271">
        <v>7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14</v>
      </c>
      <c r="E123" s="199" t="s">
        <v>19</v>
      </c>
      <c r="F123" s="271">
        <v>4.2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14</v>
      </c>
      <c r="E124" s="191"/>
      <c r="F124" s="252">
        <f>SUM(F122:F123)</f>
        <v>11.2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132</v>
      </c>
      <c r="E125" s="199" t="s">
        <v>19</v>
      </c>
      <c r="F125" s="271">
        <v>13.200000000000001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132</v>
      </c>
      <c r="E126" s="199" t="s">
        <v>19</v>
      </c>
      <c r="F126" s="271">
        <v>15.84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132</v>
      </c>
      <c r="E127" s="191"/>
      <c r="F127" s="252">
        <f>SUM(F125:F126)</f>
        <v>29.04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428</v>
      </c>
      <c r="E134" s="199" t="s">
        <v>21</v>
      </c>
      <c r="F134" s="271">
        <v>21.4</v>
      </c>
      <c r="G134" s="266"/>
      <c r="H134" s="266"/>
      <c r="I134" s="266"/>
      <c r="J134" s="266"/>
      <c r="K134" s="266"/>
      <c r="L134" s="266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428</v>
      </c>
      <c r="E135" s="191"/>
      <c r="F135" s="252">
        <f>F134+F133</f>
        <v>21.4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7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14</v>
      </c>
      <c r="E138" s="199" t="s">
        <v>19</v>
      </c>
      <c r="F138" s="271">
        <v>252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14</v>
      </c>
      <c r="E139" s="199" t="s">
        <v>19</v>
      </c>
      <c r="F139" s="271">
        <v>14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28</v>
      </c>
      <c r="E140" s="191"/>
      <c r="F140" s="252">
        <f>SUM(F137:F139)</f>
        <v>273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672324</v>
      </c>
      <c r="E141" s="282"/>
      <c r="F141" s="335">
        <f>F10+F64+F68+F83+F91+F96+F99+F102+F104+F111+F117+F121+F124+F127+F131+F135+F140</f>
        <v>2220.1186800000005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163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312">
        <f>D13*775/100000</f>
        <v>0</v>
      </c>
      <c r="G13" s="191"/>
      <c r="H13" s="191"/>
      <c r="I13" s="191"/>
      <c r="J13" s="191"/>
      <c r="K13" s="191"/>
      <c r="L13" s="191"/>
      <c r="M13" s="223"/>
      <c r="N13" s="223"/>
      <c r="O13" s="223"/>
      <c r="P13" s="223"/>
      <c r="Q13" s="223"/>
      <c r="R13" s="223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00">
        <f>D14*11220/100000</f>
        <v>0</v>
      </c>
      <c r="G14" s="191"/>
      <c r="H14" s="191"/>
      <c r="I14" s="191"/>
      <c r="J14" s="191"/>
      <c r="K14" s="191"/>
      <c r="L14" s="191"/>
      <c r="M14" s="223"/>
      <c r="N14" s="223"/>
      <c r="O14" s="223"/>
      <c r="P14" s="223"/>
      <c r="Q14" s="223"/>
      <c r="R14" s="223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00">
        <f>D15*500/100000</f>
        <v>0</v>
      </c>
      <c r="G15" s="191"/>
      <c r="H15" s="191"/>
      <c r="I15" s="191"/>
      <c r="J15" s="191"/>
      <c r="K15" s="191"/>
      <c r="L15" s="191"/>
      <c r="M15" s="223"/>
      <c r="N15" s="223"/>
      <c r="O15" s="223"/>
      <c r="P15" s="223"/>
      <c r="Q15" s="223"/>
      <c r="R15" s="223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1900</v>
      </c>
      <c r="E17" s="199" t="s">
        <v>19</v>
      </c>
      <c r="F17" s="312">
        <f>D17*775/100000</f>
        <v>14.725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1900</v>
      </c>
      <c r="E18" s="199" t="s">
        <v>19</v>
      </c>
      <c r="F18" s="200">
        <f>D18*11220/100000</f>
        <v>213.18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1900</v>
      </c>
      <c r="E19" s="199" t="s">
        <v>19</v>
      </c>
      <c r="F19" s="200">
        <f>D19*500/100000</f>
        <v>9.5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200">
        <f>D21*575/100000</f>
        <v>0</v>
      </c>
      <c r="G21" s="191"/>
      <c r="H21" s="191"/>
      <c r="I21" s="191"/>
      <c r="J21" s="191"/>
      <c r="K21" s="191"/>
      <c r="L21" s="191"/>
      <c r="M21" s="223"/>
      <c r="N21" s="223"/>
      <c r="O21" s="223"/>
      <c r="P21" s="223"/>
      <c r="Q21" s="223"/>
      <c r="R21" s="223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>
        <f>D22*7480/100000</f>
        <v>0</v>
      </c>
      <c r="G22" s="191"/>
      <c r="H22" s="191"/>
      <c r="I22" s="191"/>
      <c r="J22" s="191"/>
      <c r="K22" s="191"/>
      <c r="L22" s="191"/>
      <c r="M22" s="223"/>
      <c r="N22" s="223"/>
      <c r="O22" s="223"/>
      <c r="P22" s="223"/>
      <c r="Q22" s="223"/>
      <c r="R22" s="223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>
        <f>D23*500/100000</f>
        <v>0</v>
      </c>
      <c r="G23" s="191"/>
      <c r="H23" s="191"/>
      <c r="I23" s="191"/>
      <c r="J23" s="191"/>
      <c r="K23" s="191"/>
      <c r="L23" s="191"/>
      <c r="M23" s="223"/>
      <c r="N23" s="223"/>
      <c r="O23" s="223"/>
      <c r="P23" s="223"/>
      <c r="Q23" s="223"/>
      <c r="R23" s="223"/>
    </row>
    <row r="24" spans="1:18">
      <c r="A24" s="218" t="s">
        <v>146</v>
      </c>
      <c r="B24" s="219"/>
      <c r="C24" s="197"/>
      <c r="D24" s="195">
        <f>+D21+D17+D13</f>
        <v>1900</v>
      </c>
      <c r="E24" s="199"/>
      <c r="F24" s="210">
        <f>SUM(F13:F23)</f>
        <v>237.405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200">
        <f>D34*67/100000</f>
        <v>0</v>
      </c>
      <c r="G34" s="191"/>
      <c r="H34" s="191"/>
      <c r="I34" s="191"/>
      <c r="J34" s="191"/>
      <c r="K34" s="191"/>
      <c r="L34" s="191"/>
      <c r="M34" s="223"/>
      <c r="N34" s="223"/>
      <c r="O34" s="223"/>
      <c r="P34" s="223"/>
      <c r="Q34" s="223"/>
      <c r="R34" s="223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200">
        <f>D35*7480/100000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200">
        <f>D36*500/100000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23" t="s">
        <v>95</v>
      </c>
      <c r="N43" s="223" t="s">
        <v>95</v>
      </c>
      <c r="O43" s="223" t="s">
        <v>95</v>
      </c>
      <c r="P43" s="223" t="s">
        <v>95</v>
      </c>
      <c r="Q43" s="223" t="s">
        <v>95</v>
      </c>
      <c r="R43" s="223" t="s">
        <v>95</v>
      </c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 t="s">
        <v>95</v>
      </c>
      <c r="N45" s="223" t="s">
        <v>95</v>
      </c>
      <c r="O45" s="223" t="s">
        <v>95</v>
      </c>
      <c r="P45" s="223" t="s">
        <v>95</v>
      </c>
      <c r="Q45" s="223" t="s">
        <v>95</v>
      </c>
      <c r="R45" s="223" t="s">
        <v>95</v>
      </c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5881</v>
      </c>
      <c r="E47" s="199" t="s">
        <v>19</v>
      </c>
      <c r="F47" s="312">
        <f>D47*67/100000</f>
        <v>3.9402699999999999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5881</v>
      </c>
      <c r="E49" s="199" t="s">
        <v>19</v>
      </c>
      <c r="F49" s="312">
        <f>D49*500/100000</f>
        <v>29.405000000000001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5881</v>
      </c>
      <c r="E50" s="199"/>
      <c r="F50" s="210">
        <f>SUM(F39:F49)</f>
        <v>33.345269999999999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/>
      <c r="E60" s="199" t="s">
        <v>19</v>
      </c>
      <c r="F60" s="312">
        <v>0</v>
      </c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/>
      <c r="E61" s="199" t="s">
        <v>19</v>
      </c>
      <c r="F61" s="312">
        <v>0</v>
      </c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312">
        <v>0</v>
      </c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7781</v>
      </c>
      <c r="E64" s="191"/>
      <c r="F64" s="227">
        <f>+F63+F50+F37+F24</f>
        <v>270.75027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23808</v>
      </c>
      <c r="E66" s="228" t="s">
        <v>19</v>
      </c>
      <c r="F66" s="200">
        <f>D66*0.0003</f>
        <v>7.1423999999999994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23808</v>
      </c>
      <c r="E67" s="199" t="s">
        <v>77</v>
      </c>
      <c r="F67" s="200">
        <f>D67*0.0003</f>
        <v>7.1423999999999994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23808</v>
      </c>
      <c r="E68" s="191"/>
      <c r="F68" s="210">
        <f>SUM(F66:F67)</f>
        <v>14.284799999999999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197088</v>
      </c>
      <c r="E69" s="237" t="s">
        <v>17</v>
      </c>
      <c r="F69" s="315">
        <v>295.63200000000001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96</v>
      </c>
      <c r="E70" s="242"/>
      <c r="F70" s="319">
        <v>0.14400000000000002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204</v>
      </c>
      <c r="E71" s="242"/>
      <c r="F71" s="319">
        <v>0.30599999999999999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306782</v>
      </c>
      <c r="E72" s="242"/>
      <c r="F72" s="319">
        <v>460.173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95</v>
      </c>
      <c r="E73" s="242"/>
      <c r="F73" s="319">
        <v>0.14250000000000002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212</v>
      </c>
      <c r="E74" s="246"/>
      <c r="F74" s="319">
        <v>0.318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504477</v>
      </c>
      <c r="E75" s="199"/>
      <c r="F75" s="252">
        <f>SUM(F69:F74)</f>
        <v>756.71550000000002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244211</v>
      </c>
      <c r="E76" s="237" t="s">
        <v>17</v>
      </c>
      <c r="F76" s="319">
        <v>610.52750000000003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118</v>
      </c>
      <c r="E77" s="242"/>
      <c r="F77" s="319">
        <v>0.29499999999999998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282</v>
      </c>
      <c r="E78" s="246"/>
      <c r="F78" s="386">
        <v>0.70499999999999996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244611</v>
      </c>
      <c r="E79" s="199"/>
      <c r="F79" s="258">
        <f>F76+F77+F78</f>
        <v>611.52750000000003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33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65"/>
      <c r="Q81" s="265"/>
      <c r="R81" s="265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749088</v>
      </c>
      <c r="E83" s="191"/>
      <c r="F83" s="227">
        <f>F82+F79+F75</f>
        <v>1368.2429999999999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49.04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0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49.04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99643</v>
      </c>
      <c r="E92" s="268" t="s">
        <v>35</v>
      </c>
      <c r="F92" s="313">
        <v>398.572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55534</v>
      </c>
      <c r="E93" s="268"/>
      <c r="F93" s="313">
        <v>222.136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315</v>
      </c>
      <c r="E94" s="268"/>
      <c r="F94" s="313">
        <v>1.26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136333</v>
      </c>
      <c r="E95" s="268"/>
      <c r="F95" s="313">
        <v>545.33199999999999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291825</v>
      </c>
      <c r="E96" s="191"/>
      <c r="F96" s="210">
        <f>SUM(F92:F95)</f>
        <v>1167.3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2979</v>
      </c>
      <c r="E100" s="256" t="s">
        <v>19</v>
      </c>
      <c r="F100" s="200">
        <v>148.95000000000002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1040</v>
      </c>
      <c r="E101" s="256"/>
      <c r="F101" s="200">
        <v>72.800000000000011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4019</v>
      </c>
      <c r="E102" s="191"/>
      <c r="F102" s="210">
        <f>SUM(F100:F101)</f>
        <v>221.75000000000003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23</v>
      </c>
      <c r="E115" s="199" t="s">
        <v>21</v>
      </c>
      <c r="F115" s="345">
        <f>D115*1.8</f>
        <v>41.4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24</v>
      </c>
      <c r="E117" s="191"/>
      <c r="F117" s="210">
        <f>SUM(F113:F116)</f>
        <v>42.9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247</v>
      </c>
      <c r="E120" s="199" t="s">
        <v>19</v>
      </c>
      <c r="F120" s="271">
        <v>18.98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248</v>
      </c>
      <c r="E121" s="191"/>
      <c r="F121" s="252">
        <f>SUM(F119:F120)</f>
        <v>21.98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23</v>
      </c>
      <c r="E122" s="199" t="s">
        <v>19</v>
      </c>
      <c r="F122" s="271">
        <v>11.5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23</v>
      </c>
      <c r="E123" s="199" t="s">
        <v>19</v>
      </c>
      <c r="F123" s="271">
        <v>6.8999999999999995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23</v>
      </c>
      <c r="E124" s="191"/>
      <c r="F124" s="252">
        <f>SUM(F122:F123)</f>
        <v>18.399999999999999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223</v>
      </c>
      <c r="E125" s="199" t="s">
        <v>19</v>
      </c>
      <c r="F125" s="271">
        <v>22.3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223</v>
      </c>
      <c r="E126" s="199" t="s">
        <v>19</v>
      </c>
      <c r="F126" s="271">
        <v>26.759999999999998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223</v>
      </c>
      <c r="E127" s="191"/>
      <c r="F127" s="252">
        <f>SUM(F125:F126)</f>
        <v>49.06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278"/>
      <c r="N133" s="278"/>
      <c r="O133" s="278"/>
      <c r="P133" s="278"/>
      <c r="Q133" s="278"/>
      <c r="R133" s="27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300</v>
      </c>
      <c r="E134" s="199" t="s">
        <v>21</v>
      </c>
      <c r="F134" s="271">
        <v>15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300</v>
      </c>
      <c r="E135" s="191"/>
      <c r="F135" s="252">
        <f>F134+F133</f>
        <v>15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387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22</v>
      </c>
      <c r="E138" s="199" t="s">
        <v>19</v>
      </c>
      <c r="F138" s="387">
        <v>396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22</v>
      </c>
      <c r="E139" s="199" t="s">
        <v>19</v>
      </c>
      <c r="F139" s="387">
        <v>22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44</v>
      </c>
      <c r="E140" s="191"/>
      <c r="F140" s="252">
        <f>SUM(F137:F139)</f>
        <v>418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1077385</v>
      </c>
      <c r="E141" s="282"/>
      <c r="F141" s="335">
        <f>F10+F64+F68+F83+F91+F96+F99+F102+F104+F111+F117+F121+F124+F127+F131+F135+F140</f>
        <v>3729.7080699999997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0:R80"/>
    <mergeCell ref="P81:R81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rintOptions horizontalCentered="1"/>
  <pageMargins left="0" right="0" top="0.39370078740157499" bottom="0.39370078740157499" header="0.31496062992126" footer="0"/>
  <pageSetup paperSize="9" scale="6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164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>
        <v>0</v>
      </c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>
        <v>0</v>
      </c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223"/>
      <c r="N8" s="223"/>
      <c r="O8" s="223"/>
      <c r="P8" s="223"/>
      <c r="Q8" s="223"/>
      <c r="R8" s="223"/>
    </row>
    <row r="9" spans="1:21">
      <c r="A9" s="191"/>
      <c r="B9" s="197" t="s">
        <v>94</v>
      </c>
      <c r="C9" s="197" t="s">
        <v>42</v>
      </c>
      <c r="D9" s="198">
        <v>0</v>
      </c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200</v>
      </c>
      <c r="E13" s="199" t="s">
        <v>19</v>
      </c>
      <c r="F13" s="312">
        <f>D13*775/100000</f>
        <v>1.55</v>
      </c>
      <c r="G13" s="191"/>
      <c r="H13" s="191"/>
      <c r="I13" s="191"/>
      <c r="J13" s="191"/>
      <c r="K13" s="191"/>
      <c r="L13" s="191"/>
      <c r="M13" s="223" t="s">
        <v>95</v>
      </c>
      <c r="N13" s="223" t="s">
        <v>95</v>
      </c>
      <c r="O13" s="223" t="s">
        <v>95</v>
      </c>
      <c r="P13" s="223" t="s">
        <v>95</v>
      </c>
      <c r="Q13" s="223" t="s">
        <v>95</v>
      </c>
      <c r="R13" s="223" t="s">
        <v>95</v>
      </c>
    </row>
    <row r="14" spans="1:21">
      <c r="A14" s="215"/>
      <c r="B14" s="197" t="s">
        <v>75</v>
      </c>
      <c r="C14" s="197" t="s">
        <v>42</v>
      </c>
      <c r="D14" s="198">
        <v>200</v>
      </c>
      <c r="E14" s="199" t="s">
        <v>19</v>
      </c>
      <c r="F14" s="200">
        <f>D14*11220/100000</f>
        <v>22.44</v>
      </c>
      <c r="G14" s="191"/>
      <c r="H14" s="191"/>
      <c r="I14" s="191"/>
      <c r="J14" s="191"/>
      <c r="K14" s="191"/>
      <c r="L14" s="191"/>
      <c r="M14" s="223" t="s">
        <v>95</v>
      </c>
      <c r="N14" s="223" t="s">
        <v>95</v>
      </c>
      <c r="O14" s="223" t="s">
        <v>95</v>
      </c>
      <c r="P14" s="223" t="s">
        <v>95</v>
      </c>
      <c r="Q14" s="223" t="s">
        <v>95</v>
      </c>
      <c r="R14" s="223" t="s">
        <v>95</v>
      </c>
    </row>
    <row r="15" spans="1:21" ht="15" customHeight="1">
      <c r="A15" s="216"/>
      <c r="B15" s="197" t="s">
        <v>94</v>
      </c>
      <c r="C15" s="197" t="s">
        <v>42</v>
      </c>
      <c r="D15" s="198">
        <v>200</v>
      </c>
      <c r="E15" s="199" t="s">
        <v>19</v>
      </c>
      <c r="F15" s="200">
        <f>D15*500/100000</f>
        <v>1</v>
      </c>
      <c r="G15" s="191"/>
      <c r="H15" s="191"/>
      <c r="I15" s="191"/>
      <c r="J15" s="191"/>
      <c r="K15" s="191"/>
      <c r="L15" s="191"/>
      <c r="M15" s="223" t="s">
        <v>95</v>
      </c>
      <c r="N15" s="223" t="s">
        <v>95</v>
      </c>
      <c r="O15" s="223" t="s">
        <v>95</v>
      </c>
      <c r="P15" s="223" t="s">
        <v>95</v>
      </c>
      <c r="Q15" s="223" t="s">
        <v>95</v>
      </c>
      <c r="R15" s="223" t="s">
        <v>95</v>
      </c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0</v>
      </c>
      <c r="E17" s="199" t="s">
        <v>19</v>
      </c>
      <c r="F17" s="312">
        <v>0</v>
      </c>
      <c r="G17" s="191"/>
      <c r="H17" s="191"/>
      <c r="I17" s="191"/>
      <c r="J17" s="191"/>
      <c r="K17" s="191"/>
      <c r="L17" s="191"/>
      <c r="M17" s="223"/>
      <c r="N17" s="223"/>
      <c r="O17" s="223"/>
      <c r="P17" s="223"/>
      <c r="Q17" s="223"/>
      <c r="R17" s="223"/>
    </row>
    <row r="18" spans="1:18">
      <c r="A18" s="215"/>
      <c r="B18" s="197" t="s">
        <v>75</v>
      </c>
      <c r="C18" s="197" t="s">
        <v>42</v>
      </c>
      <c r="D18" s="198">
        <v>0</v>
      </c>
      <c r="E18" s="199" t="s">
        <v>19</v>
      </c>
      <c r="F18" s="200">
        <v>0</v>
      </c>
      <c r="G18" s="191"/>
      <c r="H18" s="191"/>
      <c r="I18" s="191"/>
      <c r="J18" s="191"/>
      <c r="K18" s="191"/>
      <c r="L18" s="191"/>
      <c r="M18" s="223"/>
      <c r="N18" s="223"/>
      <c r="O18" s="223"/>
      <c r="P18" s="223"/>
      <c r="Q18" s="223"/>
      <c r="R18" s="223"/>
    </row>
    <row r="19" spans="1:18" ht="15" customHeight="1">
      <c r="A19" s="216"/>
      <c r="B19" s="197" t="s">
        <v>94</v>
      </c>
      <c r="C19" s="197" t="s">
        <v>42</v>
      </c>
      <c r="D19" s="198">
        <v>0</v>
      </c>
      <c r="E19" s="199" t="s">
        <v>19</v>
      </c>
      <c r="F19" s="200">
        <v>0</v>
      </c>
      <c r="G19" s="191"/>
      <c r="H19" s="191"/>
      <c r="I19" s="191"/>
      <c r="J19" s="191"/>
      <c r="K19" s="191"/>
      <c r="L19" s="191"/>
      <c r="M19" s="223"/>
      <c r="N19" s="223"/>
      <c r="O19" s="223"/>
      <c r="P19" s="223"/>
      <c r="Q19" s="223"/>
      <c r="R19" s="223"/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/>
      <c r="E21" s="199" t="s">
        <v>19</v>
      </c>
      <c r="F21" s="312"/>
      <c r="G21" s="191"/>
      <c r="H21" s="191"/>
      <c r="I21" s="191"/>
      <c r="J21" s="191"/>
      <c r="K21" s="191"/>
      <c r="L21" s="191"/>
      <c r="M21" s="223"/>
      <c r="N21" s="223"/>
      <c r="O21" s="223"/>
      <c r="P21" s="223"/>
      <c r="Q21" s="223"/>
      <c r="R21" s="223"/>
    </row>
    <row r="22" spans="1:18">
      <c r="A22" s="215"/>
      <c r="B22" s="197" t="s">
        <v>75</v>
      </c>
      <c r="C22" s="197" t="s">
        <v>42</v>
      </c>
      <c r="D22" s="198"/>
      <c r="E22" s="199" t="s">
        <v>19</v>
      </c>
      <c r="F22" s="312"/>
      <c r="G22" s="191"/>
      <c r="H22" s="191"/>
      <c r="I22" s="191"/>
      <c r="J22" s="191"/>
      <c r="K22" s="191"/>
      <c r="L22" s="191"/>
      <c r="M22" s="223"/>
      <c r="N22" s="223"/>
      <c r="O22" s="223"/>
      <c r="P22" s="223"/>
      <c r="Q22" s="223"/>
      <c r="R22" s="223"/>
    </row>
    <row r="23" spans="1:18" ht="15" customHeight="1">
      <c r="A23" s="216"/>
      <c r="B23" s="197" t="s">
        <v>94</v>
      </c>
      <c r="C23" s="197" t="s">
        <v>42</v>
      </c>
      <c r="D23" s="198"/>
      <c r="E23" s="199" t="s">
        <v>19</v>
      </c>
      <c r="F23" s="312"/>
      <c r="G23" s="191"/>
      <c r="H23" s="191"/>
      <c r="I23" s="191"/>
      <c r="J23" s="191"/>
      <c r="K23" s="191"/>
      <c r="L23" s="191"/>
      <c r="M23" s="223"/>
      <c r="N23" s="223"/>
      <c r="O23" s="223"/>
      <c r="P23" s="223"/>
      <c r="Q23" s="223"/>
      <c r="R23" s="223"/>
    </row>
    <row r="24" spans="1:18">
      <c r="A24" s="218" t="s">
        <v>146</v>
      </c>
      <c r="B24" s="219"/>
      <c r="C24" s="197"/>
      <c r="D24" s="195">
        <f>+D21+D17+D13</f>
        <v>200</v>
      </c>
      <c r="E24" s="199"/>
      <c r="F24" s="210">
        <f>SUM(F13:F23)</f>
        <v>24.990000000000002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85">
        <f>D34*67/100000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/>
      <c r="E35" s="199" t="s">
        <v>19</v>
      </c>
      <c r="F35" s="200"/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200"/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750</v>
      </c>
      <c r="E47" s="199" t="s">
        <v>19</v>
      </c>
      <c r="F47" s="210">
        <f>D47*67/100000</f>
        <v>0.50249999999999995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21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750</v>
      </c>
      <c r="E49" s="199" t="s">
        <v>19</v>
      </c>
      <c r="F49" s="210">
        <f>D49*500/100000</f>
        <v>3.75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750</v>
      </c>
      <c r="E50" s="199"/>
      <c r="F50" s="210">
        <f>SUM(F39:F49)</f>
        <v>4.2524999999999995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385">
        <f>D60*67/100000</f>
        <v>0</v>
      </c>
      <c r="G60" s="211"/>
      <c r="H60" s="211"/>
      <c r="I60" s="211"/>
      <c r="J60" s="211"/>
      <c r="K60" s="211"/>
      <c r="L60" s="211"/>
      <c r="M60" s="223"/>
      <c r="N60" s="223"/>
      <c r="O60" s="223"/>
      <c r="P60" s="223"/>
      <c r="Q60" s="223"/>
      <c r="R60" s="223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/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950</v>
      </c>
      <c r="E64" s="191"/>
      <c r="F64" s="227">
        <f>+F63+F50+F37+F24</f>
        <v>29.2425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2622</v>
      </c>
      <c r="E66" s="228" t="s">
        <v>19</v>
      </c>
      <c r="F66" s="200">
        <f>D66*0.0003</f>
        <v>0.78659999999999997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2622</v>
      </c>
      <c r="E67" s="199" t="s">
        <v>77</v>
      </c>
      <c r="F67" s="200">
        <f>D67*0.0003</f>
        <v>0.78659999999999997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2622</v>
      </c>
      <c r="E68" s="191"/>
      <c r="F68" s="210">
        <f>SUM(F66:F67)</f>
        <v>1.5731999999999999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20179</v>
      </c>
      <c r="E69" s="237" t="s">
        <v>17</v>
      </c>
      <c r="F69" s="315">
        <v>30.2685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13</v>
      </c>
      <c r="E70" s="242"/>
      <c r="F70" s="319">
        <v>1.95E-2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20</v>
      </c>
      <c r="E71" s="242"/>
      <c r="F71" s="319">
        <v>0.03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33360</v>
      </c>
      <c r="E72" s="242"/>
      <c r="F72" s="319">
        <v>50.04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0</v>
      </c>
      <c r="E73" s="242"/>
      <c r="F73" s="319">
        <v>0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0</v>
      </c>
      <c r="E74" s="246"/>
      <c r="F74" s="319">
        <v>0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388">
        <f>SUM(D69:D74)</f>
        <v>53572</v>
      </c>
      <c r="E75" s="199"/>
      <c r="F75" s="252">
        <f>SUM(F69:F74)</f>
        <v>80.358000000000004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32854</v>
      </c>
      <c r="E76" s="237" t="s">
        <v>17</v>
      </c>
      <c r="F76" s="319">
        <v>82.135000000000005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0</v>
      </c>
      <c r="E77" s="242"/>
      <c r="F77" s="319">
        <v>0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0</v>
      </c>
      <c r="E78" s="246"/>
      <c r="F78" s="386">
        <v>0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32854</v>
      </c>
      <c r="E79" s="199"/>
      <c r="F79" s="258">
        <f>F76+F77+F78</f>
        <v>82.135000000000005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65"/>
      <c r="Q81" s="265"/>
      <c r="R81" s="265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86426</v>
      </c>
      <c r="E83" s="191"/>
      <c r="F83" s="227">
        <f>F82+F79+F75</f>
        <v>162.49299999999999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9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5.83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7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5.83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10057</v>
      </c>
      <c r="E92" s="268" t="s">
        <v>35</v>
      </c>
      <c r="F92" s="313">
        <v>40.228000000000002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4529</v>
      </c>
      <c r="E93" s="268"/>
      <c r="F93" s="313">
        <v>18.116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45</v>
      </c>
      <c r="E94" s="268"/>
      <c r="F94" s="313">
        <v>0.18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13951</v>
      </c>
      <c r="E95" s="268"/>
      <c r="F95" s="313">
        <v>55.804000000000002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28582</v>
      </c>
      <c r="E96" s="191"/>
      <c r="F96" s="210">
        <f>SUM(F92:F95)</f>
        <v>114.328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350</v>
      </c>
      <c r="E100" s="256" t="s">
        <v>19</v>
      </c>
      <c r="F100" s="200">
        <v>17.5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160</v>
      </c>
      <c r="E101" s="256"/>
      <c r="F101" s="200">
        <v>11.200000000000001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510</v>
      </c>
      <c r="E102" s="191"/>
      <c r="F102" s="210">
        <f>SUM(F100:F101)</f>
        <v>28.700000000000003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0</v>
      </c>
      <c r="E106" s="199" t="s">
        <v>21</v>
      </c>
      <c r="F106" s="376">
        <v>0</v>
      </c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0</v>
      </c>
      <c r="E107" s="199" t="s">
        <v>19</v>
      </c>
      <c r="F107" s="271">
        <v>0</v>
      </c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0</v>
      </c>
      <c r="E108" s="199" t="s">
        <v>21</v>
      </c>
      <c r="F108" s="258">
        <v>0</v>
      </c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0</v>
      </c>
      <c r="E109" s="199" t="s">
        <v>21</v>
      </c>
      <c r="F109" s="374">
        <v>0</v>
      </c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0</v>
      </c>
      <c r="E111" s="191"/>
      <c r="F111" s="210">
        <f>SUM(F106:F110)</f>
        <v>0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>
        <v>0</v>
      </c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</v>
      </c>
      <c r="E115" s="199" t="s">
        <v>21</v>
      </c>
      <c r="F115" s="345">
        <f>D115*1.8</f>
        <v>1.8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0</v>
      </c>
      <c r="E116" s="199"/>
      <c r="F116" s="271">
        <v>0</v>
      </c>
      <c r="G116" s="350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</v>
      </c>
      <c r="E117" s="191"/>
      <c r="F117" s="210">
        <f>SUM(F113:F116)</f>
        <v>1.8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44</v>
      </c>
      <c r="E120" s="199" t="s">
        <v>19</v>
      </c>
      <c r="F120" s="271">
        <v>3.22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45</v>
      </c>
      <c r="E121" s="191"/>
      <c r="F121" s="252">
        <f>SUM(F119:F120)</f>
        <v>6.2200000000000006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</v>
      </c>
      <c r="E122" s="199" t="s">
        <v>19</v>
      </c>
      <c r="F122" s="271">
        <v>0.5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1</v>
      </c>
      <c r="E123" s="199" t="s">
        <v>19</v>
      </c>
      <c r="F123" s="271">
        <v>0.3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</v>
      </c>
      <c r="E124" s="191"/>
      <c r="F124" s="252">
        <f>SUM(F122:F123)</f>
        <v>0.8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42</v>
      </c>
      <c r="E125" s="199" t="s">
        <v>19</v>
      </c>
      <c r="F125" s="271">
        <v>4.2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42</v>
      </c>
      <c r="E126" s="199" t="s">
        <v>19</v>
      </c>
      <c r="F126" s="271">
        <v>5.04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42</v>
      </c>
      <c r="E127" s="191"/>
      <c r="F127" s="252">
        <f>SUM(F125:F126)</f>
        <v>9.24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/>
      <c r="H129" s="278"/>
      <c r="I129" s="278"/>
      <c r="J129" s="278"/>
      <c r="K129" s="278"/>
      <c r="L129" s="278"/>
      <c r="M129" s="211"/>
      <c r="N129" s="278"/>
      <c r="O129" s="278"/>
      <c r="P129" s="278"/>
      <c r="Q129" s="278"/>
      <c r="R129" s="278"/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0</v>
      </c>
      <c r="E134" s="199" t="s">
        <v>21</v>
      </c>
      <c r="F134" s="271">
        <v>0</v>
      </c>
      <c r="G134" s="323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0</v>
      </c>
      <c r="E135" s="191"/>
      <c r="F135" s="252">
        <f>F134+F133</f>
        <v>0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/>
      <c r="O137" s="278"/>
      <c r="P137" s="211"/>
      <c r="Q137" s="211"/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0</v>
      </c>
      <c r="E138" s="199" t="s">
        <v>19</v>
      </c>
      <c r="F138" s="271">
        <v>0</v>
      </c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0</v>
      </c>
      <c r="E139" s="199" t="s">
        <v>19</v>
      </c>
      <c r="F139" s="271">
        <v>0</v>
      </c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0</v>
      </c>
      <c r="E140" s="191"/>
      <c r="F140" s="252">
        <f>SUM(F137:F139)</f>
        <v>0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119180</v>
      </c>
      <c r="E141" s="282"/>
      <c r="F141" s="335">
        <f>F10+F64+F68+F83+F91+F96+F99+F102+F104+F111+F117+F121+F124+F127+F131+F135+F140</f>
        <v>410.22670000000005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0:R80"/>
    <mergeCell ref="P81:R81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rintOptions horizontalCentered="1"/>
  <pageMargins left="0" right="0" top="0.39370078740157483" bottom="0.39370078740157483" header="0.31496062992125984" footer="0"/>
  <pageSetup paperSize="9" scale="6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activeCell="G141" sqref="G141:R141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165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1000</v>
      </c>
      <c r="E17" s="199" t="s">
        <v>19</v>
      </c>
      <c r="F17" s="312">
        <f>D17*775/100000</f>
        <v>7.75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1000</v>
      </c>
      <c r="E18" s="199" t="s">
        <v>19</v>
      </c>
      <c r="F18" s="200">
        <f>D18*11220/100000</f>
        <v>112.2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1000</v>
      </c>
      <c r="E19" s="199" t="s">
        <v>19</v>
      </c>
      <c r="F19" s="200">
        <f>D19*500/100000</f>
        <v>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>
        <f>D21*575/100000</f>
        <v>0</v>
      </c>
      <c r="G21" s="191"/>
      <c r="H21" s="191"/>
      <c r="I21" s="191"/>
      <c r="J21" s="191"/>
      <c r="K21" s="191"/>
      <c r="L21" s="191"/>
      <c r="M21" s="223"/>
      <c r="N21" s="223"/>
      <c r="O21" s="223"/>
      <c r="P21" s="223"/>
      <c r="Q21" s="223"/>
      <c r="R21" s="223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>
        <f>D22*7480/100000</f>
        <v>0</v>
      </c>
      <c r="G22" s="191"/>
      <c r="H22" s="191"/>
      <c r="I22" s="191"/>
      <c r="J22" s="191"/>
      <c r="K22" s="191"/>
      <c r="L22" s="191"/>
      <c r="M22" s="223"/>
      <c r="N22" s="223"/>
      <c r="O22" s="223"/>
      <c r="P22" s="223"/>
      <c r="Q22" s="223"/>
      <c r="R22" s="223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>
        <f>D23*500/100000</f>
        <v>0</v>
      </c>
      <c r="G23" s="191"/>
      <c r="H23" s="191"/>
      <c r="I23" s="191"/>
      <c r="J23" s="191"/>
      <c r="K23" s="191"/>
      <c r="L23" s="191"/>
      <c r="M23" s="223"/>
      <c r="N23" s="223"/>
      <c r="O23" s="223"/>
      <c r="P23" s="223"/>
      <c r="Q23" s="223"/>
      <c r="R23" s="223"/>
    </row>
    <row r="24" spans="1:18">
      <c r="A24" s="218" t="s">
        <v>146</v>
      </c>
      <c r="B24" s="219"/>
      <c r="C24" s="197"/>
      <c r="D24" s="195">
        <f>+D21+D17+D13</f>
        <v>1000</v>
      </c>
      <c r="E24" s="199"/>
      <c r="F24" s="210">
        <f>SUM(F13:F23)</f>
        <v>124.95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/>
      <c r="E34" s="199" t="s">
        <v>19</v>
      </c>
      <c r="F34" s="385">
        <f>D34*67/100000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/>
      <c r="E35" s="199" t="s">
        <v>19</v>
      </c>
      <c r="F35" s="200"/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/>
      <c r="E36" s="199" t="s">
        <v>19</v>
      </c>
      <c r="F36" s="385">
        <f>D36*500/100000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2149</v>
      </c>
      <c r="E47" s="199" t="s">
        <v>19</v>
      </c>
      <c r="F47" s="210">
        <f>D47*67/100000</f>
        <v>1.4398299999999999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21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2149</v>
      </c>
      <c r="E49" s="199" t="s">
        <v>19</v>
      </c>
      <c r="F49" s="210">
        <f>D49*500/100000</f>
        <v>10.744999999999999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2149</v>
      </c>
      <c r="E50" s="199"/>
      <c r="F50" s="210">
        <f>SUM(F39:F49)</f>
        <v>12.18483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3149</v>
      </c>
      <c r="E64" s="191"/>
      <c r="F64" s="227">
        <f>+F63+F50+F37+F24</f>
        <v>137.13482999999999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19271</v>
      </c>
      <c r="E66" s="228" t="s">
        <v>19</v>
      </c>
      <c r="F66" s="200">
        <f>D66*0.0003</f>
        <v>5.7812999999999999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19271</v>
      </c>
      <c r="E67" s="199" t="s">
        <v>77</v>
      </c>
      <c r="F67" s="200">
        <f>D67*0.0003</f>
        <v>5.7812999999999999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19271</v>
      </c>
      <c r="E68" s="191"/>
      <c r="F68" s="210">
        <f>SUM(F66:F67)</f>
        <v>11.5626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236258</v>
      </c>
      <c r="E69" s="237" t="s">
        <v>17</v>
      </c>
      <c r="F69" s="315">
        <v>354.387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53</v>
      </c>
      <c r="E70" s="242"/>
      <c r="F70" s="319">
        <v>7.9500000000000001E-2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247</v>
      </c>
      <c r="E71" s="242"/>
      <c r="F71" s="319">
        <v>0.3705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316341</v>
      </c>
      <c r="E72" s="242"/>
      <c r="F72" s="319">
        <v>474.51150000000001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95</v>
      </c>
      <c r="E73" s="242"/>
      <c r="F73" s="319">
        <v>0.14250000000000002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264</v>
      </c>
      <c r="E74" s="246"/>
      <c r="F74" s="319">
        <v>0.39600000000000002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553258</v>
      </c>
      <c r="E75" s="199"/>
      <c r="F75" s="252">
        <f>SUM(F69:F74)</f>
        <v>829.88700000000006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201875</v>
      </c>
      <c r="E76" s="237" t="s">
        <v>17</v>
      </c>
      <c r="F76" s="319">
        <v>504.6875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93</v>
      </c>
      <c r="E77" s="242"/>
      <c r="F77" s="319">
        <v>0.23250000000000001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260</v>
      </c>
      <c r="E78" s="246"/>
      <c r="F78" s="327">
        <v>0.65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202228</v>
      </c>
      <c r="E79" s="199"/>
      <c r="F79" s="258">
        <f>F76+F77+F78</f>
        <v>505.57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755486</v>
      </c>
      <c r="E83" s="191"/>
      <c r="F83" s="227">
        <f>F82+F79+F75</f>
        <v>1335.4570000000001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37.549999999999997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37.549999999999997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105944</v>
      </c>
      <c r="E92" s="268" t="s">
        <v>35</v>
      </c>
      <c r="F92" s="313">
        <v>423.77600000000001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32177</v>
      </c>
      <c r="E93" s="268"/>
      <c r="F93" s="313">
        <v>128.708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10293</v>
      </c>
      <c r="E94" s="268"/>
      <c r="F94" s="313">
        <v>41.172000000000004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114706</v>
      </c>
      <c r="E95" s="268"/>
      <c r="F95" s="313">
        <v>458.82400000000001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263120</v>
      </c>
      <c r="E96" s="191"/>
      <c r="F96" s="210">
        <f>SUM(F92:F95)</f>
        <v>1052.48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2385</v>
      </c>
      <c r="E100" s="256" t="s">
        <v>19</v>
      </c>
      <c r="F100" s="200">
        <v>119.25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985</v>
      </c>
      <c r="E101" s="256"/>
      <c r="F101" s="200">
        <v>68.95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3370</v>
      </c>
      <c r="E102" s="191"/>
      <c r="F102" s="210">
        <f>SUM(F100:F101)</f>
        <v>188.2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19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9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16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>
        <v>0</v>
      </c>
      <c r="E114" s="199" t="s">
        <v>21</v>
      </c>
      <c r="F114" s="271">
        <v>0</v>
      </c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14</v>
      </c>
      <c r="E115" s="199" t="s">
        <v>21</v>
      </c>
      <c r="F115" s="345">
        <f>D115*1.8</f>
        <v>25.2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211" t="s">
        <v>95</v>
      </c>
      <c r="K116" s="211" t="s">
        <v>95</v>
      </c>
      <c r="L116" s="211" t="s">
        <v>95</v>
      </c>
      <c r="M116" s="351"/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15</v>
      </c>
      <c r="E117" s="191"/>
      <c r="F117" s="210">
        <f>SUM(F113:F116)</f>
        <v>26.7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197</v>
      </c>
      <c r="E120" s="199" t="s">
        <v>19</v>
      </c>
      <c r="F120" s="271">
        <v>14.47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198</v>
      </c>
      <c r="E121" s="191"/>
      <c r="F121" s="252">
        <f>SUM(F119:F120)</f>
        <v>15.47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14</v>
      </c>
      <c r="E122" s="199" t="s">
        <v>19</v>
      </c>
      <c r="F122" s="271">
        <v>7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14</v>
      </c>
      <c r="E123" s="199" t="s">
        <v>19</v>
      </c>
      <c r="F123" s="271">
        <v>4.2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14</v>
      </c>
      <c r="E124" s="191"/>
      <c r="F124" s="252">
        <f>SUM(F122:F123)</f>
        <v>11.2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182</v>
      </c>
      <c r="E125" s="199" t="s">
        <v>19</v>
      </c>
      <c r="F125" s="271">
        <v>18.2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182</v>
      </c>
      <c r="E126" s="199" t="s">
        <v>19</v>
      </c>
      <c r="F126" s="271">
        <v>21.84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182</v>
      </c>
      <c r="E127" s="191"/>
      <c r="F127" s="252">
        <f>SUM(F125:F126)</f>
        <v>40.04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L133" s="278" t="s">
        <v>95</v>
      </c>
      <c r="M133" s="278" t="s">
        <v>95</v>
      </c>
      <c r="N133" s="278" t="s">
        <v>95</v>
      </c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800</v>
      </c>
      <c r="E134" s="199" t="s">
        <v>21</v>
      </c>
      <c r="F134" s="271">
        <v>40</v>
      </c>
      <c r="G134" s="323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800</v>
      </c>
      <c r="E135" s="191"/>
      <c r="F135" s="252">
        <f>F134+F133</f>
        <v>40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15</v>
      </c>
      <c r="E138" s="199" t="s">
        <v>19</v>
      </c>
      <c r="F138" s="271">
        <v>270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15</v>
      </c>
      <c r="E139" s="199" t="s">
        <v>19</v>
      </c>
      <c r="F139" s="271">
        <v>15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30</v>
      </c>
      <c r="E140" s="191"/>
      <c r="F140" s="252">
        <f>SUM(F137:F139)</f>
        <v>285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1045637</v>
      </c>
      <c r="E141" s="282"/>
      <c r="F141" s="335">
        <f>F10+F64+F68+F83+F91+F96+F99+F102+F104+F111+F117+F121+F124+F127+F131+F135+F140</f>
        <v>3246.7944299999995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41" right="0.24" top="0.74803149606299213" bottom="0.74803149606299213" header="0.31496062992125984" footer="0.31496062992125984"/>
  <pageSetup paperSize="9" scale="63" orientation="landscape" r:id="rId1"/>
  <rowBreaks count="2" manualBreakCount="2">
    <brk id="38" max="16383" man="1"/>
    <brk id="7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108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300</v>
      </c>
      <c r="E17" s="199" t="s">
        <v>19</v>
      </c>
      <c r="F17" s="312">
        <f>D17*775/100000</f>
        <v>2.3250000000000002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300</v>
      </c>
      <c r="E18" s="199" t="s">
        <v>19</v>
      </c>
      <c r="F18" s="200">
        <f>D18*11220/100000</f>
        <v>33.659999999999997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300</v>
      </c>
      <c r="E19" s="199" t="s">
        <v>19</v>
      </c>
      <c r="F19" s="200">
        <f>D19*500/100000</f>
        <v>1.5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300</v>
      </c>
      <c r="E24" s="199"/>
      <c r="F24" s="210">
        <f>SUM(F13:F23)</f>
        <v>37.484999999999999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85">
        <f>D34*67/100000</f>
        <v>0</v>
      </c>
      <c r="G34" s="191"/>
      <c r="H34" s="191"/>
      <c r="I34" s="191"/>
      <c r="J34" s="191"/>
      <c r="K34" s="191"/>
      <c r="L34" s="191"/>
      <c r="M34" s="223"/>
      <c r="N34" s="223"/>
      <c r="O34" s="223"/>
      <c r="P34" s="223"/>
      <c r="Q34" s="223"/>
      <c r="R34" s="223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/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385">
        <f>D36*500/100000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1384</v>
      </c>
      <c r="E47" s="199" t="s">
        <v>19</v>
      </c>
      <c r="F47" s="210">
        <f>D47*67/100000</f>
        <v>0.92727999999999999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21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1384</v>
      </c>
      <c r="E49" s="199" t="s">
        <v>19</v>
      </c>
      <c r="F49" s="210">
        <f>D49*500/100000</f>
        <v>6.92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1384</v>
      </c>
      <c r="E50" s="199"/>
      <c r="F50" s="210">
        <f>SUM(F39:F49)</f>
        <v>7.8472799999999996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/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/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/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1684</v>
      </c>
      <c r="E64" s="191"/>
      <c r="F64" s="227">
        <f>+F63+F50+F37+F24</f>
        <v>45.332279999999997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19188</v>
      </c>
      <c r="E66" s="228" t="s">
        <v>19</v>
      </c>
      <c r="F66" s="200">
        <f>D66*0.0003</f>
        <v>5.7563999999999993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19188</v>
      </c>
      <c r="E67" s="199" t="s">
        <v>77</v>
      </c>
      <c r="F67" s="200">
        <f>D67*0.0003</f>
        <v>5.7563999999999993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19188</v>
      </c>
      <c r="E68" s="191"/>
      <c r="F68" s="210">
        <f>SUM(F66:F67)</f>
        <v>11.512799999999999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141001</v>
      </c>
      <c r="E69" s="237" t="s">
        <v>17</v>
      </c>
      <c r="F69" s="315">
        <v>211.50149999999999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77</v>
      </c>
      <c r="E70" s="242"/>
      <c r="F70" s="319">
        <v>0.11550000000000001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171</v>
      </c>
      <c r="E71" s="242"/>
      <c r="F71" s="319">
        <v>0.25650000000000001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229393</v>
      </c>
      <c r="E72" s="242"/>
      <c r="F72" s="319">
        <v>344.08949999999999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104</v>
      </c>
      <c r="E73" s="242"/>
      <c r="F73" s="319">
        <v>0.156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192</v>
      </c>
      <c r="E74" s="246"/>
      <c r="F74" s="319">
        <v>0.28800000000000003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370938</v>
      </c>
      <c r="E75" s="199"/>
      <c r="F75" s="252">
        <f>SUM(F69:F74)</f>
        <v>556.40699999999993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200976</v>
      </c>
      <c r="E76" s="237" t="s">
        <v>17</v>
      </c>
      <c r="F76" s="319">
        <v>502.44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50</v>
      </c>
      <c r="E77" s="242"/>
      <c r="F77" s="319">
        <v>0.125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219</v>
      </c>
      <c r="E78" s="246"/>
      <c r="F78" s="327">
        <v>0.54749999999999999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201245</v>
      </c>
      <c r="E79" s="199"/>
      <c r="F79" s="258">
        <f>F76+F77+F78</f>
        <v>503.11250000000001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2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33.7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572183</v>
      </c>
      <c r="E83" s="191"/>
      <c r="F83" s="227">
        <f>F82+F79+F75</f>
        <v>1059.5194999999999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35.380000000000003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35.380000000000003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69986</v>
      </c>
      <c r="E92" s="268" t="s">
        <v>35</v>
      </c>
      <c r="F92" s="313">
        <v>279.94400000000002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41685</v>
      </c>
      <c r="E93" s="268"/>
      <c r="F93" s="313">
        <v>166.74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2183</v>
      </c>
      <c r="E94" s="268"/>
      <c r="F94" s="313">
        <v>8.7319999999999993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73268</v>
      </c>
      <c r="E95" s="268"/>
      <c r="F95" s="313">
        <v>293.072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187122</v>
      </c>
      <c r="E96" s="191"/>
      <c r="F96" s="210">
        <f>SUM(F92:F95)</f>
        <v>748.48800000000006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2129</v>
      </c>
      <c r="E100" s="256" t="s">
        <v>19</v>
      </c>
      <c r="F100" s="200">
        <v>106.45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840</v>
      </c>
      <c r="E101" s="256"/>
      <c r="F101" s="200">
        <v>58.800000000000004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2969</v>
      </c>
      <c r="E102" s="191"/>
      <c r="F102" s="210">
        <f>SUM(F100:F101)</f>
        <v>165.25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69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19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1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20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19</v>
      </c>
      <c r="E115" s="199" t="s">
        <v>21</v>
      </c>
      <c r="F115" s="345">
        <f>D115*1.8</f>
        <v>34.200000000000003</v>
      </c>
      <c r="G115" s="211"/>
      <c r="H115" s="211"/>
      <c r="I115" s="211"/>
      <c r="J115" s="211"/>
      <c r="K115" s="211"/>
      <c r="L115" s="211" t="s">
        <v>95</v>
      </c>
      <c r="M115" s="211" t="s">
        <v>95</v>
      </c>
      <c r="N115" s="211" t="s">
        <v>95</v>
      </c>
      <c r="O115" s="211" t="s">
        <v>95</v>
      </c>
      <c r="P115" s="211" t="s">
        <v>95</v>
      </c>
      <c r="Q115" s="211" t="s">
        <v>95</v>
      </c>
      <c r="R115" s="211" t="s">
        <v>95</v>
      </c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211"/>
      <c r="H116" s="211"/>
      <c r="I116" s="211"/>
      <c r="J116" s="211"/>
      <c r="K116" s="211"/>
      <c r="L116" s="211" t="s">
        <v>95</v>
      </c>
      <c r="M116" s="211" t="s">
        <v>95</v>
      </c>
      <c r="N116" s="211" t="s">
        <v>95</v>
      </c>
      <c r="O116" s="211" t="s">
        <v>95</v>
      </c>
      <c r="P116" s="211" t="s">
        <v>95</v>
      </c>
      <c r="Q116" s="211" t="s">
        <v>95</v>
      </c>
      <c r="R116" s="211" t="s">
        <v>95</v>
      </c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20</v>
      </c>
      <c r="E117" s="191"/>
      <c r="F117" s="210">
        <f>SUM(F113:F116)</f>
        <v>35.700000000000003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220</v>
      </c>
      <c r="E120" s="199" t="s">
        <v>19</v>
      </c>
      <c r="F120" s="271">
        <v>16.55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221</v>
      </c>
      <c r="E121" s="191"/>
      <c r="F121" s="252">
        <f>SUM(F119:F120)</f>
        <v>17.55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19</v>
      </c>
      <c r="E122" s="199" t="s">
        <v>19</v>
      </c>
      <c r="F122" s="271">
        <v>9.5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19</v>
      </c>
      <c r="E123" s="199" t="s">
        <v>19</v>
      </c>
      <c r="F123" s="271">
        <v>5.7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19</v>
      </c>
      <c r="E124" s="191"/>
      <c r="F124" s="252">
        <f>SUM(F122:F123)</f>
        <v>15.2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200</v>
      </c>
      <c r="E125" s="199" t="s">
        <v>19</v>
      </c>
      <c r="F125" s="271">
        <v>20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200</v>
      </c>
      <c r="E126" s="199" t="s">
        <v>19</v>
      </c>
      <c r="F126" s="271">
        <v>24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200</v>
      </c>
      <c r="E127" s="191"/>
      <c r="F127" s="252">
        <f>SUM(F125:F126)</f>
        <v>44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638</v>
      </c>
      <c r="E134" s="199" t="s">
        <v>21</v>
      </c>
      <c r="F134" s="271">
        <v>31.9</v>
      </c>
      <c r="G134" s="278" t="s">
        <v>95</v>
      </c>
      <c r="H134" s="278" t="s">
        <v>95</v>
      </c>
      <c r="I134" s="278"/>
      <c r="J134" s="278"/>
      <c r="K134" s="278"/>
      <c r="L134" s="278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638</v>
      </c>
      <c r="E135" s="191"/>
      <c r="F135" s="252">
        <f>F134+F133</f>
        <v>31.9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18</v>
      </c>
      <c r="E138" s="199" t="s">
        <v>19</v>
      </c>
      <c r="F138" s="271">
        <v>324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18</v>
      </c>
      <c r="E139" s="199" t="s">
        <v>19</v>
      </c>
      <c r="F139" s="271">
        <v>18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36</v>
      </c>
      <c r="E140" s="191"/>
      <c r="F140" s="252">
        <f>SUM(F137:F139)</f>
        <v>342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784282</v>
      </c>
      <c r="E141" s="282"/>
      <c r="F141" s="335">
        <f>F10+F64+F68+F83+F91+F96+F99+F102+F104+F111+F117+F121+F124+F127+F131+F135+F140</f>
        <v>2621.8325799999998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B69:B74"/>
    <mergeCell ref="E69:E74"/>
    <mergeCell ref="G69:K74"/>
    <mergeCell ref="P69:R69"/>
    <mergeCell ref="P70:R70"/>
    <mergeCell ref="P71:R71"/>
    <mergeCell ref="P72:R72"/>
    <mergeCell ref="P74:R74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4"/>
    <mergeCell ref="A38:A41"/>
    <mergeCell ref="A42:A45"/>
    <mergeCell ref="A46:A49"/>
    <mergeCell ref="A50:B50"/>
    <mergeCell ref="A51:A54"/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52"/>
  <sheetViews>
    <sheetView view="pageBreakPreview" zoomScale="70" zoomScaleSheetLayoutView="70" workbookViewId="0">
      <pane xSplit="2" ySplit="5" topLeftCell="C123" activePane="bottomRight" state="frozen"/>
      <selection activeCell="D103" sqref="D103"/>
      <selection pane="topRight" activeCell="D103" sqref="D103"/>
      <selection pane="bottomLeft" activeCell="D103" sqref="D103"/>
      <selection pane="bottomRight" activeCell="E137" sqref="E137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>
      <c r="A2" s="181" t="s">
        <v>97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277</v>
      </c>
      <c r="E17" s="199" t="s">
        <v>19</v>
      </c>
      <c r="F17" s="312">
        <f>D17*775/100000</f>
        <v>2.1467499999999999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277</v>
      </c>
      <c r="E18" s="199" t="s">
        <v>19</v>
      </c>
      <c r="F18" s="200">
        <f>D18*11220/100000</f>
        <v>31.0794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>
      <c r="A19" s="216"/>
      <c r="B19" s="197" t="s">
        <v>94</v>
      </c>
      <c r="C19" s="197" t="s">
        <v>42</v>
      </c>
      <c r="D19" s="198">
        <v>277</v>
      </c>
      <c r="E19" s="199" t="s">
        <v>19</v>
      </c>
      <c r="F19" s="200">
        <f>D19*500/100000</f>
        <v>1.385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/>
      <c r="E21" s="199" t="s">
        <v>19</v>
      </c>
      <c r="F21" s="200">
        <f>D21*575/100000</f>
        <v>0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/>
      <c r="E22" s="199" t="s">
        <v>19</v>
      </c>
      <c r="F22" s="200">
        <f>D22*7480/100000</f>
        <v>0</v>
      </c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>
      <c r="A23" s="216"/>
      <c r="B23" s="197" t="s">
        <v>94</v>
      </c>
      <c r="C23" s="197" t="s">
        <v>42</v>
      </c>
      <c r="D23" s="198"/>
      <c r="E23" s="199" t="s">
        <v>19</v>
      </c>
      <c r="F23" s="200">
        <f>D23*500/100000</f>
        <v>0</v>
      </c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277</v>
      </c>
      <c r="E24" s="199"/>
      <c r="F24" s="210">
        <f>SUM(F13:F23)</f>
        <v>34.611149999999995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9.25" customHeight="1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25.5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>
      <c r="A34" s="215"/>
      <c r="B34" s="197" t="s">
        <v>74</v>
      </c>
      <c r="C34" s="197" t="s">
        <v>42</v>
      </c>
      <c r="D34" s="198"/>
      <c r="E34" s="199" t="s">
        <v>19</v>
      </c>
      <c r="F34" s="312"/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>
      <c r="A35" s="215"/>
      <c r="B35" s="197" t="s">
        <v>75</v>
      </c>
      <c r="C35" s="197" t="s">
        <v>42</v>
      </c>
      <c r="D35" s="198"/>
      <c r="E35" s="199" t="s">
        <v>19</v>
      </c>
      <c r="F35" s="200"/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>
      <c r="A36" s="216"/>
      <c r="B36" s="197" t="s">
        <v>94</v>
      </c>
      <c r="C36" s="197" t="s">
        <v>42</v>
      </c>
      <c r="D36" s="198"/>
      <c r="E36" s="199" t="s">
        <v>19</v>
      </c>
      <c r="F36" s="200"/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>
      <c r="A47" s="215"/>
      <c r="B47" s="197" t="s">
        <v>74</v>
      </c>
      <c r="C47" s="197" t="s">
        <v>42</v>
      </c>
      <c r="D47" s="198">
        <v>1383</v>
      </c>
      <c r="E47" s="199" t="s">
        <v>19</v>
      </c>
      <c r="F47" s="312">
        <f>D47*67/100000</f>
        <v>0.92661000000000004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1383</v>
      </c>
      <c r="E49" s="199" t="s">
        <v>19</v>
      </c>
      <c r="F49" s="312">
        <f>D49*500/100000</f>
        <v>6.915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1383</v>
      </c>
      <c r="E50" s="199"/>
      <c r="F50" s="210">
        <f>SUM(F39:F49)</f>
        <v>7.8416100000000002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1660</v>
      </c>
      <c r="E64" s="191"/>
      <c r="F64" s="227">
        <f>+F63+F50+F37+F24</f>
        <v>42.452759999999998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15779</v>
      </c>
      <c r="E66" s="228" t="s">
        <v>19</v>
      </c>
      <c r="F66" s="200">
        <f>D66*0.0003</f>
        <v>4.7336999999999998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30">
      <c r="A67" s="191"/>
      <c r="B67" s="197" t="s">
        <v>76</v>
      </c>
      <c r="C67" s="197" t="s">
        <v>114</v>
      </c>
      <c r="D67" s="314">
        <v>15779</v>
      </c>
      <c r="E67" s="199" t="s">
        <v>77</v>
      </c>
      <c r="F67" s="200">
        <f>D67*0.0003</f>
        <v>4.7336999999999998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15779</v>
      </c>
      <c r="E68" s="191"/>
      <c r="F68" s="210">
        <f>SUM(F66:F67)</f>
        <v>9.4673999999999996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151364</v>
      </c>
      <c r="E69" s="237" t="s">
        <v>17</v>
      </c>
      <c r="F69" s="315">
        <v>227.04599999999999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26</v>
      </c>
      <c r="E70" s="242"/>
      <c r="F70" s="319">
        <v>3.9E-2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147</v>
      </c>
      <c r="E71" s="242"/>
      <c r="F71" s="319">
        <v>0.2205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238121</v>
      </c>
      <c r="E72" s="242"/>
      <c r="F72" s="319">
        <v>357.18150000000003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64</v>
      </c>
      <c r="E73" s="242"/>
      <c r="F73" s="319">
        <v>9.6000000000000002E-2</v>
      </c>
      <c r="G73" s="243"/>
      <c r="H73" s="244"/>
      <c r="I73" s="244"/>
      <c r="J73" s="244"/>
      <c r="K73" s="244"/>
      <c r="L73" s="211"/>
      <c r="M73" s="211"/>
      <c r="N73" s="211"/>
      <c r="O73" s="211"/>
      <c r="P73" s="211"/>
      <c r="Q73" s="211"/>
      <c r="R73" s="211"/>
      <c r="S73" s="212"/>
      <c r="T73" s="212"/>
      <c r="U73" s="212"/>
    </row>
    <row r="74" spans="1:21">
      <c r="A74" s="241"/>
      <c r="B74" s="241"/>
      <c r="C74" s="228" t="s">
        <v>186</v>
      </c>
      <c r="D74" s="198">
        <v>151</v>
      </c>
      <c r="E74" s="246"/>
      <c r="F74" s="319">
        <v>0.22650000000000001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 ht="15" customHeight="1">
      <c r="A75" s="218" t="s">
        <v>150</v>
      </c>
      <c r="B75" s="250"/>
      <c r="C75" s="219"/>
      <c r="D75" s="251">
        <f>SUM(D69:D74)</f>
        <v>389873</v>
      </c>
      <c r="E75" s="199"/>
      <c r="F75" s="252">
        <f>SUM(F69:F74)</f>
        <v>584.80949999999996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197268</v>
      </c>
      <c r="E76" s="237" t="s">
        <v>17</v>
      </c>
      <c r="F76" s="319">
        <v>493.17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>
      <c r="A77" s="256"/>
      <c r="B77" s="256"/>
      <c r="C77" s="228" t="s">
        <v>188</v>
      </c>
      <c r="D77" s="198">
        <v>35</v>
      </c>
      <c r="E77" s="242"/>
      <c r="F77" s="319">
        <v>8.7500000000000008E-2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>
      <c r="A78" s="256"/>
      <c r="B78" s="256"/>
      <c r="C78" s="228" t="s">
        <v>189</v>
      </c>
      <c r="D78" s="263">
        <v>174</v>
      </c>
      <c r="E78" s="246"/>
      <c r="F78" s="319">
        <v>0.435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s="368" customFormat="1" ht="15" customHeight="1">
      <c r="A79" s="359" t="s">
        <v>150</v>
      </c>
      <c r="B79" s="360"/>
      <c r="C79" s="361"/>
      <c r="D79" s="362">
        <f>D76+D77+D78</f>
        <v>197477</v>
      </c>
      <c r="E79" s="363"/>
      <c r="F79" s="332">
        <f>SUM(F76:F78)</f>
        <v>493.6925</v>
      </c>
      <c r="G79" s="364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6"/>
      <c r="S79" s="367"/>
      <c r="T79" s="367"/>
      <c r="U79" s="367"/>
    </row>
    <row r="80" spans="1:21" ht="30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30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>
      <c r="A83" s="218" t="s">
        <v>151</v>
      </c>
      <c r="B83" s="250"/>
      <c r="C83" s="219"/>
      <c r="D83" s="261">
        <f>D82+D79+D75</f>
        <v>587350</v>
      </c>
      <c r="E83" s="191"/>
      <c r="F83" s="227">
        <f>F82+F79+F75</f>
        <v>1078.502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45">
      <c r="A85" s="199"/>
      <c r="B85" s="264" t="s">
        <v>197</v>
      </c>
      <c r="C85" s="221" t="s">
        <v>48</v>
      </c>
      <c r="D85" s="263"/>
      <c r="E85" s="236" t="s">
        <v>17</v>
      </c>
      <c r="F85" s="200">
        <v>38.869999999999997</v>
      </c>
      <c r="G85" s="265" t="s">
        <v>92</v>
      </c>
      <c r="H85" s="265"/>
      <c r="I85" s="265"/>
      <c r="J85" s="265"/>
      <c r="K85" s="265"/>
      <c r="L85" s="265"/>
      <c r="M85" s="211" t="s">
        <v>85</v>
      </c>
      <c r="N85" s="211" t="s">
        <v>91</v>
      </c>
      <c r="O85" s="211"/>
      <c r="P85" s="265" t="s">
        <v>90</v>
      </c>
      <c r="Q85" s="265"/>
      <c r="R85" s="265"/>
      <c r="S85" s="212"/>
      <c r="T85" s="212"/>
      <c r="U85" s="212"/>
    </row>
    <row r="86" spans="1:21" ht="30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 t="s">
        <v>84</v>
      </c>
      <c r="M86" s="211" t="s">
        <v>85</v>
      </c>
      <c r="N86" s="211" t="s">
        <v>91</v>
      </c>
      <c r="O86" s="211"/>
      <c r="P86" s="265" t="s">
        <v>90</v>
      </c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 t="s">
        <v>84</v>
      </c>
      <c r="M87" s="211" t="s">
        <v>85</v>
      </c>
      <c r="N87" s="211" t="s">
        <v>91</v>
      </c>
      <c r="O87" s="211"/>
      <c r="P87" s="265" t="s">
        <v>90</v>
      </c>
      <c r="Q87" s="265"/>
      <c r="R87" s="265"/>
      <c r="S87" s="212"/>
      <c r="T87" s="212"/>
      <c r="U87" s="212"/>
    </row>
    <row r="88" spans="1:21" ht="29.25" customHeight="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 t="s">
        <v>84</v>
      </c>
      <c r="M88" s="211" t="s">
        <v>85</v>
      </c>
      <c r="N88" s="211" t="s">
        <v>91</v>
      </c>
      <c r="O88" s="211"/>
      <c r="P88" s="265" t="s">
        <v>90</v>
      </c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 t="s">
        <v>84</v>
      </c>
      <c r="M89" s="211" t="s">
        <v>85</v>
      </c>
      <c r="N89" s="211" t="s">
        <v>91</v>
      </c>
      <c r="O89" s="211"/>
      <c r="P89" s="265" t="s">
        <v>90</v>
      </c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 t="s">
        <v>84</v>
      </c>
      <c r="M90" s="211" t="s">
        <v>85</v>
      </c>
      <c r="N90" s="211" t="s">
        <v>91</v>
      </c>
      <c r="O90" s="211"/>
      <c r="P90" s="265" t="s">
        <v>90</v>
      </c>
      <c r="Q90" s="265"/>
      <c r="R90" s="265"/>
      <c r="S90" s="212"/>
      <c r="T90" s="212"/>
      <c r="U90" s="212"/>
    </row>
    <row r="91" spans="1:21" ht="25.5" customHeight="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38.869999999999997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 ht="25.5" customHeight="1">
      <c r="A92" s="236">
        <v>6</v>
      </c>
      <c r="B92" s="236" t="s">
        <v>23</v>
      </c>
      <c r="C92" s="214" t="s">
        <v>123</v>
      </c>
      <c r="D92" s="198">
        <v>75685</v>
      </c>
      <c r="E92" s="268" t="s">
        <v>35</v>
      </c>
      <c r="F92" s="313">
        <v>302.74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 ht="25.5" customHeight="1">
      <c r="A93" s="241"/>
      <c r="B93" s="241"/>
      <c r="C93" s="214" t="s">
        <v>124</v>
      </c>
      <c r="D93" s="198">
        <v>54293</v>
      </c>
      <c r="E93" s="268"/>
      <c r="F93" s="313">
        <v>217.172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 ht="25.5" customHeight="1">
      <c r="A94" s="241"/>
      <c r="B94" s="241"/>
      <c r="C94" s="214" t="s">
        <v>125</v>
      </c>
      <c r="D94" s="198">
        <v>335</v>
      </c>
      <c r="E94" s="268"/>
      <c r="F94" s="313">
        <v>1.34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 customHeight="1">
      <c r="A95" s="241"/>
      <c r="B95" s="241"/>
      <c r="C95" s="214" t="s">
        <v>126</v>
      </c>
      <c r="D95" s="198">
        <v>96729</v>
      </c>
      <c r="E95" s="268"/>
      <c r="F95" s="313">
        <v>386.916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 ht="25.5" customHeight="1">
      <c r="A96" s="189" t="s">
        <v>68</v>
      </c>
      <c r="B96" s="189"/>
      <c r="C96" s="191"/>
      <c r="D96" s="195">
        <f>SUM(D92:D95)</f>
        <v>227042</v>
      </c>
      <c r="E96" s="191"/>
      <c r="F96" s="210">
        <f>SUM(F92:F95)</f>
        <v>908.16800000000012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 ht="34.5" customHeight="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 customHeight="1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 ht="25.5" customHeight="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 ht="34.5" customHeight="1">
      <c r="A100" s="256">
        <v>8</v>
      </c>
      <c r="B100" s="269" t="s">
        <v>18</v>
      </c>
      <c r="C100" s="270" t="s">
        <v>38</v>
      </c>
      <c r="D100" s="263">
        <v>2214</v>
      </c>
      <c r="E100" s="256" t="s">
        <v>19</v>
      </c>
      <c r="F100" s="200">
        <v>110.7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 customHeight="1">
      <c r="A101" s="256"/>
      <c r="B101" s="269"/>
      <c r="C101" s="270" t="s">
        <v>39</v>
      </c>
      <c r="D101" s="263">
        <v>1032</v>
      </c>
      <c r="E101" s="256"/>
      <c r="F101" s="200">
        <v>72.240000000000009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 ht="25.5" customHeight="1">
      <c r="A102" s="189" t="s">
        <v>68</v>
      </c>
      <c r="B102" s="189"/>
      <c r="C102" s="191"/>
      <c r="D102" s="195">
        <f>SUM(D100:D101)</f>
        <v>3246</v>
      </c>
      <c r="E102" s="191"/>
      <c r="F102" s="210">
        <f>SUM(F100:F101)</f>
        <v>182.94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 ht="25.5" customHeight="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 ht="25.5" customHeight="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27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 ht="25.5" customHeight="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19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11</v>
      </c>
      <c r="E115" s="199" t="s">
        <v>21</v>
      </c>
      <c r="F115" s="345">
        <f>D115*1.8</f>
        <v>19.8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 t="s">
        <v>19</v>
      </c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 ht="25.5" customHeight="1">
      <c r="A117" s="189" t="s">
        <v>68</v>
      </c>
      <c r="B117" s="189"/>
      <c r="C117" s="191"/>
      <c r="D117" s="195">
        <f>SUM(D113:D116)</f>
        <v>12</v>
      </c>
      <c r="E117" s="191"/>
      <c r="F117" s="210">
        <f>SUM(F113:F116)</f>
        <v>21.3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190</v>
      </c>
      <c r="E120" s="199" t="s">
        <v>19</v>
      </c>
      <c r="F120" s="271">
        <v>13.63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191</v>
      </c>
      <c r="E121" s="191"/>
      <c r="F121" s="252">
        <f>SUM(F119:F120)</f>
        <v>14.63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11</v>
      </c>
      <c r="E122" s="199" t="s">
        <v>19</v>
      </c>
      <c r="F122" s="271">
        <v>5.5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11</v>
      </c>
      <c r="E123" s="199" t="s">
        <v>19</v>
      </c>
      <c r="F123" s="271">
        <v>3.3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11</v>
      </c>
      <c r="E124" s="191"/>
      <c r="F124" s="252">
        <f>SUM(F122:F123)</f>
        <v>8.8000000000000007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178</v>
      </c>
      <c r="E125" s="199" t="s">
        <v>19</v>
      </c>
      <c r="F125" s="271">
        <v>17.8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178</v>
      </c>
      <c r="E126" s="199" t="s">
        <v>19</v>
      </c>
      <c r="F126" s="271">
        <v>21.36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178</v>
      </c>
      <c r="E127" s="191"/>
      <c r="F127" s="252">
        <f>SUM(F125:F126)</f>
        <v>39.159999999999997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/>
      <c r="H129" s="278"/>
      <c r="I129" s="278"/>
      <c r="J129" s="278"/>
      <c r="K129" s="278"/>
      <c r="L129" s="278"/>
      <c r="M129" s="211"/>
      <c r="N129" s="278"/>
      <c r="O129" s="278"/>
      <c r="P129" s="278"/>
      <c r="Q129" s="278"/>
      <c r="R129" s="278"/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 ht="15" customHeight="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375">
        <v>978</v>
      </c>
      <c r="E134" s="199" t="s">
        <v>21</v>
      </c>
      <c r="F134" s="271">
        <v>48.900000000000006</v>
      </c>
      <c r="G134" s="323"/>
      <c r="H134" s="324"/>
      <c r="I134" s="324"/>
      <c r="J134" s="324"/>
      <c r="K134" s="278" t="s">
        <v>95</v>
      </c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324"/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978</v>
      </c>
      <c r="E135" s="191"/>
      <c r="F135" s="252">
        <f>F134+F133</f>
        <v>48.900000000000006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11</v>
      </c>
      <c r="E138" s="199" t="s">
        <v>19</v>
      </c>
      <c r="F138" s="271">
        <v>198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11</v>
      </c>
      <c r="E139" s="199" t="s">
        <v>19</v>
      </c>
      <c r="F139" s="271">
        <v>11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22</v>
      </c>
      <c r="E140" s="191"/>
      <c r="F140" s="252">
        <f>SUM(F137:F139)</f>
        <v>209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836471</v>
      </c>
      <c r="E141" s="282"/>
      <c r="F141" s="335">
        <f>F10+F64+F68+F83+F91+F96+F99+F102+F104+F111+F117+F121+F124+F127+F131+F135+F140</f>
        <v>2671.1901600000001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23.25" customHeight="1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23.25" customHeight="1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23.25" customHeight="1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16:A19"/>
    <mergeCell ref="A20:A23"/>
    <mergeCell ref="A24:B24"/>
    <mergeCell ref="A25:A28"/>
    <mergeCell ref="A29:A32"/>
    <mergeCell ref="A63:B63"/>
    <mergeCell ref="A33:A36"/>
    <mergeCell ref="A37:B37"/>
    <mergeCell ref="A38:A41"/>
    <mergeCell ref="A42:A45"/>
    <mergeCell ref="A46:A49"/>
    <mergeCell ref="A50:B50"/>
    <mergeCell ref="A51:A54"/>
    <mergeCell ref="A55:A58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rintOptions horizontalCentered="1"/>
  <pageMargins left="0.2" right="0.2" top="0.5" bottom="0.5" header="0" footer="0"/>
  <pageSetup paperSize="9" scale="64" fitToHeight="0" orientation="landscape" r:id="rId1"/>
  <headerFooter>
    <oddFooter>&amp;L
&amp;"Times New Roman,Regular"&amp;8&amp;Z&amp;F</oddFooter>
  </headerFooter>
  <rowBreaks count="2" manualBreakCount="2">
    <brk id="32" max="16383" man="1"/>
    <brk id="5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activeCell="E142" sqref="E142:J149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166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1000</v>
      </c>
      <c r="E17" s="199" t="s">
        <v>19</v>
      </c>
      <c r="F17" s="312">
        <f>D17*775/100000</f>
        <v>7.75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1000</v>
      </c>
      <c r="E18" s="199" t="s">
        <v>19</v>
      </c>
      <c r="F18" s="200">
        <f>D18*11220/100000</f>
        <v>112.2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1000</v>
      </c>
      <c r="E19" s="199" t="s">
        <v>19</v>
      </c>
      <c r="F19" s="200">
        <f>D19*500/100000</f>
        <v>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/>
      <c r="E21" s="199" t="s">
        <v>19</v>
      </c>
      <c r="F21" s="312">
        <f>D21*575/100000</f>
        <v>0</v>
      </c>
      <c r="G21" s="191"/>
      <c r="H21" s="191"/>
      <c r="I21" s="191"/>
      <c r="J21" s="191"/>
      <c r="K21" s="191"/>
      <c r="L21" s="191"/>
      <c r="M21" s="223"/>
      <c r="N21" s="223"/>
      <c r="O21" s="223"/>
      <c r="P21" s="223"/>
      <c r="Q21" s="223"/>
      <c r="R21" s="223"/>
    </row>
    <row r="22" spans="1:18">
      <c r="A22" s="215"/>
      <c r="B22" s="197" t="s">
        <v>75</v>
      </c>
      <c r="C22" s="197" t="s">
        <v>42</v>
      </c>
      <c r="D22" s="198"/>
      <c r="E22" s="199" t="s">
        <v>19</v>
      </c>
      <c r="F22" s="200">
        <f>D22*7480/100000</f>
        <v>0</v>
      </c>
      <c r="G22" s="191"/>
      <c r="H22" s="191"/>
      <c r="I22" s="191"/>
      <c r="J22" s="191"/>
      <c r="K22" s="191"/>
      <c r="L22" s="191"/>
      <c r="M22" s="223"/>
      <c r="N22" s="223"/>
      <c r="O22" s="223"/>
      <c r="P22" s="223"/>
      <c r="Q22" s="223"/>
      <c r="R22" s="223"/>
    </row>
    <row r="23" spans="1:18" ht="15" customHeight="1">
      <c r="A23" s="216"/>
      <c r="B23" s="197" t="s">
        <v>94</v>
      </c>
      <c r="C23" s="197" t="s">
        <v>42</v>
      </c>
      <c r="D23" s="198"/>
      <c r="E23" s="199" t="s">
        <v>19</v>
      </c>
      <c r="F23" s="200"/>
      <c r="G23" s="191"/>
      <c r="H23" s="191"/>
      <c r="I23" s="191"/>
      <c r="J23" s="191"/>
      <c r="K23" s="191"/>
      <c r="L23" s="191"/>
      <c r="M23" s="223"/>
      <c r="N23" s="223"/>
      <c r="O23" s="223"/>
      <c r="P23" s="223"/>
      <c r="Q23" s="223"/>
      <c r="R23" s="223"/>
    </row>
    <row r="24" spans="1:18">
      <c r="A24" s="218" t="s">
        <v>146</v>
      </c>
      <c r="B24" s="219"/>
      <c r="C24" s="197"/>
      <c r="D24" s="195">
        <f>+D21+D17+D13</f>
        <v>1000</v>
      </c>
      <c r="E24" s="199"/>
      <c r="F24" s="210">
        <f>SUM(F13:F23)</f>
        <v>124.95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172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222">
        <v>0</v>
      </c>
      <c r="E34" s="389" t="s">
        <v>19</v>
      </c>
      <c r="F34" s="385">
        <f>D34*67/100000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222">
        <v>0</v>
      </c>
      <c r="E35" s="389" t="s">
        <v>19</v>
      </c>
      <c r="F35" s="217"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222">
        <v>0</v>
      </c>
      <c r="E36" s="389" t="s">
        <v>19</v>
      </c>
      <c r="F36" s="385">
        <f>D36*500/100000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23"/>
      <c r="M42" s="223"/>
      <c r="N42" s="223"/>
      <c r="O42" s="223"/>
      <c r="P42" s="223"/>
      <c r="Q42" s="223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23"/>
      <c r="M44" s="223"/>
      <c r="N44" s="223"/>
      <c r="O44" s="223"/>
      <c r="P44" s="223"/>
      <c r="Q44" s="223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222">
        <v>5839</v>
      </c>
      <c r="E47" s="389" t="s">
        <v>19</v>
      </c>
      <c r="F47" s="385">
        <f>D47*67/100000</f>
        <v>3.9121299999999999</v>
      </c>
      <c r="G47" s="211"/>
      <c r="H47" s="211"/>
      <c r="I47" s="211"/>
      <c r="J47" s="211"/>
      <c r="K47" s="211"/>
      <c r="L47" s="223" t="s">
        <v>95</v>
      </c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11"/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222"/>
      <c r="E48" s="389" t="s">
        <v>19</v>
      </c>
      <c r="F48" s="39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222">
        <v>5839</v>
      </c>
      <c r="E49" s="389" t="s">
        <v>19</v>
      </c>
      <c r="F49" s="385">
        <f>D49*500/100000</f>
        <v>29.195</v>
      </c>
      <c r="G49" s="211"/>
      <c r="H49" s="211"/>
      <c r="I49" s="211"/>
      <c r="J49" s="211"/>
      <c r="K49" s="211"/>
      <c r="L49" s="223" t="s">
        <v>95</v>
      </c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11"/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5839</v>
      </c>
      <c r="E50" s="199"/>
      <c r="F50" s="210">
        <f>SUM(F39:F49)</f>
        <v>33.107129999999998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6839</v>
      </c>
      <c r="E64" s="191"/>
      <c r="F64" s="227">
        <f>+F63+F50+F37+F24</f>
        <v>158.05713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16791</v>
      </c>
      <c r="E66" s="228" t="s">
        <v>19</v>
      </c>
      <c r="F66" s="200">
        <f>D66*0.0003</f>
        <v>5.0372999999999992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16791</v>
      </c>
      <c r="E67" s="199" t="s">
        <v>77</v>
      </c>
      <c r="F67" s="200">
        <f>D67*0.0003</f>
        <v>5.0372999999999992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16791</v>
      </c>
      <c r="E68" s="191"/>
      <c r="F68" s="210">
        <f>SUM(F66:F67)</f>
        <v>10.074599999999998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134717</v>
      </c>
      <c r="E69" s="237" t="s">
        <v>17</v>
      </c>
      <c r="F69" s="315">
        <v>202.07550000000001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47</v>
      </c>
      <c r="E70" s="242"/>
      <c r="F70" s="319">
        <v>7.0500000000000007E-2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199</v>
      </c>
      <c r="E71" s="242"/>
      <c r="F71" s="319">
        <v>0.29849999999999999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196839</v>
      </c>
      <c r="E72" s="242"/>
      <c r="F72" s="319">
        <v>295.25850000000003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75</v>
      </c>
      <c r="E73" s="242"/>
      <c r="F73" s="319">
        <v>0.1125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231</v>
      </c>
      <c r="E74" s="246"/>
      <c r="F74" s="319">
        <v>0.34650000000000003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332108</v>
      </c>
      <c r="E75" s="199"/>
      <c r="F75" s="252">
        <f>SUM(F69:F74)</f>
        <v>498.16200000000003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132051</v>
      </c>
      <c r="E76" s="237" t="s">
        <v>17</v>
      </c>
      <c r="F76" s="319">
        <v>330.1275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44</v>
      </c>
      <c r="E77" s="242"/>
      <c r="F77" s="319">
        <v>0.11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236</v>
      </c>
      <c r="E78" s="246"/>
      <c r="F78" s="327">
        <v>0.59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132331</v>
      </c>
      <c r="E79" s="199"/>
      <c r="F79" s="258">
        <f>F76+F77+F78</f>
        <v>330.82749999999999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.75" customHeight="1">
      <c r="A80" s="259"/>
      <c r="B80" s="260" t="s">
        <v>144</v>
      </c>
      <c r="C80" s="221" t="s">
        <v>37</v>
      </c>
      <c r="D80" s="263"/>
      <c r="E80" s="199" t="s">
        <v>19</v>
      </c>
      <c r="F80" s="200"/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36.75" customHeight="1">
      <c r="A81" s="199"/>
      <c r="B81" s="221" t="s">
        <v>145</v>
      </c>
      <c r="C81" s="221"/>
      <c r="D81" s="263"/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65"/>
      <c r="Q81" s="265"/>
      <c r="R81" s="265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464439</v>
      </c>
      <c r="E83" s="191"/>
      <c r="F83" s="227">
        <f>F82+F79+F75</f>
        <v>828.98950000000002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21.68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21.68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67024</v>
      </c>
      <c r="E92" s="268" t="s">
        <v>35</v>
      </c>
      <c r="F92" s="313">
        <v>268.096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29712</v>
      </c>
      <c r="E93" s="268"/>
      <c r="F93" s="313">
        <v>118.848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1104</v>
      </c>
      <c r="E94" s="268"/>
      <c r="F94" s="313">
        <v>4.4160000000000004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94722</v>
      </c>
      <c r="E95" s="268"/>
      <c r="F95" s="313">
        <v>378.88800000000003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192562</v>
      </c>
      <c r="E96" s="191"/>
      <c r="F96" s="210">
        <f>SUM(F92:F95)</f>
        <v>770.24800000000005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1271</v>
      </c>
      <c r="E100" s="256" t="s">
        <v>19</v>
      </c>
      <c r="F100" s="200">
        <v>63.550000000000004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532</v>
      </c>
      <c r="E101" s="256"/>
      <c r="F101" s="200">
        <v>37.24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1803</v>
      </c>
      <c r="E102" s="191"/>
      <c r="F102" s="210">
        <f>SUM(F100:F101)</f>
        <v>100.79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19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4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9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15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10</v>
      </c>
      <c r="E115" s="199" t="s">
        <v>21</v>
      </c>
      <c r="F115" s="345">
        <f>D115*1.8</f>
        <v>18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211"/>
      <c r="H116" s="211"/>
      <c r="I116" s="211"/>
      <c r="J116" s="211"/>
      <c r="K116" s="211" t="s">
        <v>95</v>
      </c>
      <c r="L116" s="211" t="s">
        <v>95</v>
      </c>
      <c r="M116" s="211" t="s">
        <v>95</v>
      </c>
      <c r="N116" s="211" t="s">
        <v>95</v>
      </c>
      <c r="O116" s="211" t="s">
        <v>95</v>
      </c>
      <c r="P116" s="211" t="s">
        <v>95</v>
      </c>
      <c r="Q116" s="211" t="s">
        <v>95</v>
      </c>
      <c r="R116" s="211" t="s">
        <v>95</v>
      </c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11</v>
      </c>
      <c r="E117" s="191"/>
      <c r="F117" s="210">
        <f>SUM(F113:F116)</f>
        <v>19.5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121</v>
      </c>
      <c r="E120" s="199" t="s">
        <v>19</v>
      </c>
      <c r="F120" s="271">
        <v>9.1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122</v>
      </c>
      <c r="E121" s="191"/>
      <c r="F121" s="252">
        <f>SUM(F119:F120)</f>
        <v>12.1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10</v>
      </c>
      <c r="E122" s="199" t="s">
        <v>19</v>
      </c>
      <c r="F122" s="271">
        <v>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10</v>
      </c>
      <c r="E123" s="199" t="s">
        <v>19</v>
      </c>
      <c r="F123" s="271">
        <v>3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10</v>
      </c>
      <c r="E124" s="191"/>
      <c r="F124" s="252">
        <f>SUM(F122:F123)</f>
        <v>8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110</v>
      </c>
      <c r="E125" s="199" t="s">
        <v>19</v>
      </c>
      <c r="F125" s="271">
        <v>11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110</v>
      </c>
      <c r="E126" s="199" t="s">
        <v>19</v>
      </c>
      <c r="F126" s="271">
        <v>13.2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110</v>
      </c>
      <c r="E127" s="191"/>
      <c r="F127" s="252">
        <f>SUM(F125:F126)</f>
        <v>24.2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565</v>
      </c>
      <c r="E134" s="199" t="s">
        <v>21</v>
      </c>
      <c r="F134" s="271">
        <v>28.25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565</v>
      </c>
      <c r="E135" s="191"/>
      <c r="F135" s="252">
        <f>F134+F133</f>
        <v>28.25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10</v>
      </c>
      <c r="E138" s="199" t="s">
        <v>19</v>
      </c>
      <c r="F138" s="271">
        <v>180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10</v>
      </c>
      <c r="E139" s="199" t="s">
        <v>19</v>
      </c>
      <c r="F139" s="271">
        <v>10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20</v>
      </c>
      <c r="E140" s="191"/>
      <c r="F140" s="252">
        <f>SUM(F137:F139)</f>
        <v>190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683274</v>
      </c>
      <c r="E141" s="282"/>
      <c r="F141" s="335">
        <f>F10+F64+F68+F83+F91+F96+F99+F102+F104+F111+F117+F121+F124+F127+F131+F135+F140</f>
        <v>2236.8892299999998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0:R80"/>
    <mergeCell ref="P81:R81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 ht="31.5" customHeight="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1003</v>
      </c>
      <c r="E17" s="199" t="s">
        <v>19</v>
      </c>
      <c r="F17" s="312">
        <f>D17*775/100000</f>
        <v>7.77325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1003</v>
      </c>
      <c r="E18" s="199" t="s">
        <v>19</v>
      </c>
      <c r="F18" s="200">
        <f>D18*11220/100000</f>
        <v>112.53660000000001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1003</v>
      </c>
      <c r="E19" s="199" t="s">
        <v>19</v>
      </c>
      <c r="F19" s="200">
        <f>D19*500/100000</f>
        <v>5.0149999999999997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1003</v>
      </c>
      <c r="E24" s="199"/>
      <c r="F24" s="210">
        <f>SUM(F13:F23)</f>
        <v>125.32485000000001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1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1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25.5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12">
        <f>67*D34/100000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1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f>7480*D35/100000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312">
        <f>500*D36/100000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1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1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15" customHeight="1">
      <c r="A47" s="215"/>
      <c r="B47" s="197" t="s">
        <v>74</v>
      </c>
      <c r="C47" s="197" t="s">
        <v>42</v>
      </c>
      <c r="D47" s="198">
        <v>5063</v>
      </c>
      <c r="E47" s="199" t="s">
        <v>19</v>
      </c>
      <c r="F47" s="210">
        <f>D47*67/100000</f>
        <v>3.3922099999999999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21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5063</v>
      </c>
      <c r="E49" s="199" t="s">
        <v>19</v>
      </c>
      <c r="F49" s="210">
        <f>D49*500/100000</f>
        <v>25.315000000000001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5063</v>
      </c>
      <c r="E50" s="199"/>
      <c r="F50" s="210">
        <f>SUM(F39:F49)</f>
        <v>28.70721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1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6066</v>
      </c>
      <c r="E64" s="191"/>
      <c r="F64" s="227">
        <f>+F63+F50+F37+F24</f>
        <v>154.03206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30383</v>
      </c>
      <c r="E66" s="228" t="s">
        <v>19</v>
      </c>
      <c r="F66" s="200">
        <f>D66*0.0003</f>
        <v>9.1148999999999987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30383</v>
      </c>
      <c r="E67" s="199" t="s">
        <v>77</v>
      </c>
      <c r="F67" s="200">
        <f>D67*0.0003</f>
        <v>9.1148999999999987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30383</v>
      </c>
      <c r="E68" s="191"/>
      <c r="F68" s="210">
        <f>SUM(F66:F67)</f>
        <v>18.229799999999997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30" customHeight="1">
      <c r="A69" s="236">
        <v>4</v>
      </c>
      <c r="B69" s="236" t="s">
        <v>142</v>
      </c>
      <c r="C69" s="228" t="s">
        <v>181</v>
      </c>
      <c r="D69" s="198">
        <v>231795</v>
      </c>
      <c r="E69" s="237" t="s">
        <v>17</v>
      </c>
      <c r="F69" s="315">
        <v>347.6925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75</v>
      </c>
      <c r="E70" s="242"/>
      <c r="F70" s="319">
        <v>0.1125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201</v>
      </c>
      <c r="E71" s="242"/>
      <c r="F71" s="319">
        <v>0.30149999999999999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354955</v>
      </c>
      <c r="E72" s="242"/>
      <c r="F72" s="319">
        <v>532.4325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93</v>
      </c>
      <c r="E73" s="242"/>
      <c r="F73" s="319">
        <v>0.13950000000000001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357</v>
      </c>
      <c r="E74" s="246"/>
      <c r="F74" s="319">
        <v>0.53549999999999998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587476</v>
      </c>
      <c r="E75" s="199"/>
      <c r="F75" s="252">
        <f>SUM(F69:F74)</f>
        <v>881.21399999999994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290403</v>
      </c>
      <c r="E76" s="237" t="s">
        <v>17</v>
      </c>
      <c r="F76" s="319">
        <v>726.00750000000005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79</v>
      </c>
      <c r="E77" s="242"/>
      <c r="F77" s="319">
        <v>0.19750000000000001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269</v>
      </c>
      <c r="E78" s="246"/>
      <c r="F78" s="327">
        <v>0.67249999999999999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290751</v>
      </c>
      <c r="E79" s="199"/>
      <c r="F79" s="258">
        <f>F76+F77+F78</f>
        <v>726.87750000000005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/>
      <c r="E80" s="199" t="s">
        <v>19</v>
      </c>
      <c r="F80" s="200"/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/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65"/>
      <c r="Q81" s="265"/>
      <c r="R81" s="265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878227</v>
      </c>
      <c r="E83" s="191"/>
      <c r="F83" s="227">
        <f>F82+F79+F75</f>
        <v>1608.0915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32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44.27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3.7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44.27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116168</v>
      </c>
      <c r="E92" s="268" t="s">
        <v>35</v>
      </c>
      <c r="F92" s="313">
        <v>464.67200000000003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61120</v>
      </c>
      <c r="E93" s="268"/>
      <c r="F93" s="313">
        <v>244.48000000000002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470</v>
      </c>
      <c r="E94" s="268"/>
      <c r="F94" s="313">
        <v>1.8800000000000001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75191</v>
      </c>
      <c r="E95" s="268"/>
      <c r="F95" s="313">
        <v>300.76400000000001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252949</v>
      </c>
      <c r="E96" s="191"/>
      <c r="F96" s="210">
        <f>SUM(F92:F95)</f>
        <v>1011.796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2632</v>
      </c>
      <c r="E100" s="256" t="s">
        <v>19</v>
      </c>
      <c r="F100" s="200">
        <v>131.6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1027</v>
      </c>
      <c r="E101" s="256"/>
      <c r="F101" s="200">
        <v>71.89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3659</v>
      </c>
      <c r="E102" s="191"/>
      <c r="F102" s="210">
        <f>SUM(F100:F101)</f>
        <v>203.49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319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20</v>
      </c>
      <c r="E115" s="199" t="s">
        <v>21</v>
      </c>
      <c r="F115" s="345">
        <f>D115*1.8</f>
        <v>36</v>
      </c>
      <c r="G115" s="278" t="s">
        <v>95</v>
      </c>
      <c r="H115" s="278" t="s">
        <v>95</v>
      </c>
      <c r="I115" s="278" t="s">
        <v>95</v>
      </c>
      <c r="J115" s="278" t="s">
        <v>95</v>
      </c>
      <c r="K115" s="278" t="s">
        <v>95</v>
      </c>
      <c r="L115" s="278" t="s">
        <v>95</v>
      </c>
      <c r="M115" s="278" t="s">
        <v>95</v>
      </c>
      <c r="N115" s="278" t="s">
        <v>95</v>
      </c>
      <c r="O115" s="278" t="s">
        <v>95</v>
      </c>
      <c r="P115" s="278" t="s">
        <v>95</v>
      </c>
      <c r="Q115" s="278" t="s">
        <v>95</v>
      </c>
      <c r="R115" s="278" t="s">
        <v>95</v>
      </c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21</v>
      </c>
      <c r="E117" s="191"/>
      <c r="F117" s="210">
        <f>SUM(F113:F116)</f>
        <v>37.5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218</v>
      </c>
      <c r="E120" s="199" t="s">
        <v>19</v>
      </c>
      <c r="F120" s="271">
        <v>16.57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219</v>
      </c>
      <c r="E121" s="191"/>
      <c r="F121" s="252">
        <f>SUM(F119:F120)</f>
        <v>19.57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20</v>
      </c>
      <c r="E122" s="199" t="s">
        <v>19</v>
      </c>
      <c r="F122" s="271">
        <v>10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20</v>
      </c>
      <c r="E123" s="199" t="s">
        <v>19</v>
      </c>
      <c r="F123" s="271">
        <v>6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20</v>
      </c>
      <c r="E124" s="191"/>
      <c r="F124" s="252">
        <f>SUM(F122:F123)</f>
        <v>16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197</v>
      </c>
      <c r="E125" s="199" t="s">
        <v>19</v>
      </c>
      <c r="F125" s="271">
        <v>19.700000000000003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197</v>
      </c>
      <c r="E126" s="199" t="s">
        <v>19</v>
      </c>
      <c r="F126" s="271">
        <v>23.64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197</v>
      </c>
      <c r="E127" s="191"/>
      <c r="F127" s="252">
        <f>SUM(F125:F126)</f>
        <v>43.34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890</v>
      </c>
      <c r="E134" s="199" t="s">
        <v>21</v>
      </c>
      <c r="F134" s="271">
        <v>44.5</v>
      </c>
      <c r="G134" s="278" t="s">
        <v>95</v>
      </c>
      <c r="H134" s="278" t="s">
        <v>95</v>
      </c>
      <c r="I134" s="278" t="s">
        <v>95</v>
      </c>
      <c r="J134" s="278" t="s">
        <v>95</v>
      </c>
      <c r="K134" s="278" t="s">
        <v>95</v>
      </c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890</v>
      </c>
      <c r="E135" s="191"/>
      <c r="F135" s="252">
        <f>F134+F133</f>
        <v>44.5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20</v>
      </c>
      <c r="E138" s="199" t="s">
        <v>19</v>
      </c>
      <c r="F138" s="271">
        <v>360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20</v>
      </c>
      <c r="E139" s="199" t="s">
        <v>19</v>
      </c>
      <c r="F139" s="271">
        <v>20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40</v>
      </c>
      <c r="E140" s="191"/>
      <c r="F140" s="252">
        <f>SUM(F137:F139)</f>
        <v>380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1172673</v>
      </c>
      <c r="E141" s="282"/>
      <c r="F141" s="335">
        <f>F10+F64+F68+F83+F91+F96+F99+F102+F104+F111+F117+F121+F124+F127+F131+F135+F140</f>
        <v>3653.81936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0:R80"/>
    <mergeCell ref="P81:R81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39370078740157483" right="0.19685039370078741" top="0.35433070866141736" bottom="0.23622047244094491" header="0.23622047244094491" footer="0.15748031496062992"/>
  <pageSetup paperSize="9" scale="55" orientation="landscape" r:id="rId1"/>
  <rowBreaks count="3" manualBreakCount="3">
    <brk id="38" max="16383" man="1"/>
    <brk id="53" max="17" man="1"/>
    <brk id="102" max="1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6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109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239</v>
      </c>
      <c r="E17" s="199" t="s">
        <v>19</v>
      </c>
      <c r="F17" s="312">
        <f>D17*775/100000</f>
        <v>1.85225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239</v>
      </c>
      <c r="E18" s="199" t="s">
        <v>19</v>
      </c>
      <c r="F18" s="200">
        <f>D18*11220/100000</f>
        <v>26.815799999999999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239</v>
      </c>
      <c r="E19" s="199" t="s">
        <v>19</v>
      </c>
      <c r="F19" s="200">
        <f>D19*500/100000</f>
        <v>1.1950000000000001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239</v>
      </c>
      <c r="E24" s="199"/>
      <c r="F24" s="210">
        <f>SUM(F13:F23)</f>
        <v>29.863050000000001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85">
        <f>D34*67/100000</f>
        <v>0</v>
      </c>
      <c r="G34" s="191"/>
      <c r="H34" s="191"/>
      <c r="I34" s="191"/>
      <c r="J34" s="191"/>
      <c r="K34" s="191"/>
      <c r="L34" s="191"/>
      <c r="M34" s="223"/>
      <c r="N34" s="223"/>
      <c r="O34" s="223"/>
      <c r="P34" s="223"/>
      <c r="Q34" s="223"/>
      <c r="R34" s="223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200"/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385">
        <f>D36*500/100000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1270</v>
      </c>
      <c r="E47" s="199" t="s">
        <v>19</v>
      </c>
      <c r="F47" s="210">
        <f>D47*67/100000</f>
        <v>0.85089999999999999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21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1270</v>
      </c>
      <c r="E49" s="199" t="s">
        <v>19</v>
      </c>
      <c r="F49" s="210">
        <f>D49*500/100000</f>
        <v>6.35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1270</v>
      </c>
      <c r="E50" s="199"/>
      <c r="F50" s="210">
        <f>SUM(F39:F49)</f>
        <v>7.2008999999999999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1509</v>
      </c>
      <c r="E64" s="191"/>
      <c r="F64" s="227">
        <f>+F63+F50+F37+F24</f>
        <v>37.063949999999998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25787</v>
      </c>
      <c r="E66" s="228" t="s">
        <v>19</v>
      </c>
      <c r="F66" s="200">
        <f>D66*0.0003</f>
        <v>7.7360999999999995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25787</v>
      </c>
      <c r="E67" s="199" t="s">
        <v>77</v>
      </c>
      <c r="F67" s="200">
        <f>D67*0.0003</f>
        <v>7.7360999999999995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25787</v>
      </c>
      <c r="E68" s="191"/>
      <c r="F68" s="210">
        <f>SUM(F66:F67)</f>
        <v>15.472199999999999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222068</v>
      </c>
      <c r="E69" s="237" t="s">
        <v>17</v>
      </c>
      <c r="F69" s="315">
        <v>333.10200000000003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90</v>
      </c>
      <c r="E70" s="242"/>
      <c r="F70" s="319">
        <v>0.13500000000000001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206</v>
      </c>
      <c r="E71" s="242"/>
      <c r="F71" s="319">
        <v>0.309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343206</v>
      </c>
      <c r="E72" s="242"/>
      <c r="F72" s="319">
        <v>514.80899999999997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48</v>
      </c>
      <c r="E73" s="242"/>
      <c r="F73" s="319">
        <v>7.2000000000000008E-2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249</v>
      </c>
      <c r="E74" s="246"/>
      <c r="F74" s="319">
        <v>0.3735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565867</v>
      </c>
      <c r="E75" s="199"/>
      <c r="F75" s="252">
        <f>SUM(F69:F74)</f>
        <v>848.80050000000006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>
      <c r="A76" s="256">
        <v>4.01</v>
      </c>
      <c r="B76" s="256" t="s">
        <v>143</v>
      </c>
      <c r="C76" s="228" t="s">
        <v>187</v>
      </c>
      <c r="D76" s="198">
        <v>283189</v>
      </c>
      <c r="E76" s="237" t="s">
        <v>17</v>
      </c>
      <c r="F76" s="319">
        <v>707.97249999999997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36</v>
      </c>
      <c r="E77" s="242"/>
      <c r="F77" s="319">
        <v>0.09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162</v>
      </c>
      <c r="E78" s="246"/>
      <c r="F78" s="327">
        <v>0.40500000000000003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391">
        <f>D76+D77+D78</f>
        <v>283387</v>
      </c>
      <c r="E79" s="392"/>
      <c r="F79" s="393">
        <f>F76+F77+F78</f>
        <v>708.46749999999997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849254</v>
      </c>
      <c r="E83" s="191"/>
      <c r="F83" s="227">
        <f>F82+F79+F75</f>
        <v>1557.268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7.7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44.77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44.77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111434</v>
      </c>
      <c r="E92" s="268" t="s">
        <v>35</v>
      </c>
      <c r="F92" s="313">
        <v>445.73599999999999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38859</v>
      </c>
      <c r="E93" s="268"/>
      <c r="F93" s="313">
        <v>155.43600000000001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4123</v>
      </c>
      <c r="E94" s="268"/>
      <c r="F94" s="313">
        <v>16.492000000000001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80433</v>
      </c>
      <c r="E95" s="268"/>
      <c r="F95" s="313">
        <v>321.73200000000003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234849</v>
      </c>
      <c r="E96" s="191"/>
      <c r="F96" s="210">
        <f>SUM(F92:F95)</f>
        <v>939.39599999999996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2611</v>
      </c>
      <c r="E100" s="256" t="s">
        <v>19</v>
      </c>
      <c r="F100" s="200">
        <v>130.55000000000001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1123</v>
      </c>
      <c r="E101" s="256"/>
      <c r="F101" s="200">
        <v>78.610000000000014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3734</v>
      </c>
      <c r="E102" s="191"/>
      <c r="F102" s="210">
        <f>SUM(F100:F101)</f>
        <v>209.16000000000003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1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>
        <v>0</v>
      </c>
      <c r="E114" s="199" t="s">
        <v>21</v>
      </c>
      <c r="F114" s="271">
        <v>0</v>
      </c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20</v>
      </c>
      <c r="E115" s="199" t="s">
        <v>21</v>
      </c>
      <c r="F115" s="345">
        <f>D115*1.8</f>
        <v>36</v>
      </c>
      <c r="G115" s="266"/>
      <c r="H115" s="266"/>
      <c r="I115" s="266"/>
      <c r="J115" s="266"/>
      <c r="K115" s="211" t="s">
        <v>95</v>
      </c>
      <c r="L115" s="211" t="s">
        <v>95</v>
      </c>
      <c r="M115" s="211" t="s">
        <v>95</v>
      </c>
      <c r="N115" s="266"/>
      <c r="O115" s="266"/>
      <c r="P115" s="266"/>
      <c r="Q115" s="266"/>
      <c r="R115" s="266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 t="s">
        <v>21</v>
      </c>
      <c r="F116" s="271">
        <v>1.5</v>
      </c>
      <c r="G116" s="266"/>
      <c r="H116" s="266"/>
      <c r="I116" s="266"/>
      <c r="J116" s="266"/>
      <c r="K116" s="211" t="s">
        <v>95</v>
      </c>
      <c r="L116" s="211" t="s">
        <v>95</v>
      </c>
      <c r="M116" s="211" t="s">
        <v>95</v>
      </c>
      <c r="N116" s="266"/>
      <c r="O116" s="266"/>
      <c r="P116" s="266"/>
      <c r="Q116" s="266"/>
      <c r="R116" s="266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21</v>
      </c>
      <c r="E117" s="191"/>
      <c r="F117" s="210">
        <f>SUM(F113:F116)</f>
        <v>37.5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226</v>
      </c>
      <c r="E120" s="199" t="s">
        <v>19</v>
      </c>
      <c r="F120" s="271">
        <v>17.05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227</v>
      </c>
      <c r="E121" s="191"/>
      <c r="F121" s="252">
        <f>SUM(F119:F120)</f>
        <v>20.05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20</v>
      </c>
      <c r="E122" s="199" t="s">
        <v>19</v>
      </c>
      <c r="F122" s="271">
        <v>10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20</v>
      </c>
      <c r="E123" s="199" t="s">
        <v>19</v>
      </c>
      <c r="F123" s="271">
        <v>6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20</v>
      </c>
      <c r="E124" s="191"/>
      <c r="F124" s="252">
        <f>SUM(F122:F123)</f>
        <v>16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205</v>
      </c>
      <c r="E125" s="199" t="s">
        <v>19</v>
      </c>
      <c r="F125" s="271">
        <v>20.5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205</v>
      </c>
      <c r="E126" s="199" t="s">
        <v>19</v>
      </c>
      <c r="F126" s="271">
        <v>24.599999999999998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205</v>
      </c>
      <c r="E127" s="191"/>
      <c r="F127" s="252">
        <f>SUM(F125:F126)</f>
        <v>45.099999999999994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66"/>
      <c r="H133" s="266"/>
      <c r="I133" s="266"/>
      <c r="J133" s="266"/>
      <c r="K133" s="266"/>
      <c r="L133" s="211"/>
      <c r="M133" s="211"/>
      <c r="N133" s="211"/>
      <c r="O133" s="211"/>
      <c r="P133" s="211"/>
      <c r="Q133" s="211"/>
      <c r="R133" s="266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385</v>
      </c>
      <c r="E134" s="199" t="s">
        <v>21</v>
      </c>
      <c r="F134" s="271">
        <v>19.25</v>
      </c>
      <c r="G134" s="266"/>
      <c r="H134" s="266"/>
      <c r="I134" s="266"/>
      <c r="J134" s="266"/>
      <c r="K134" s="266"/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66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385</v>
      </c>
      <c r="E135" s="191"/>
      <c r="F135" s="252">
        <f>F134+F133</f>
        <v>19.25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23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20</v>
      </c>
      <c r="E138" s="199" t="s">
        <v>19</v>
      </c>
      <c r="F138" s="271">
        <v>360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20</v>
      </c>
      <c r="E139" s="199" t="s">
        <v>19</v>
      </c>
      <c r="F139" s="271">
        <v>20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40</v>
      </c>
      <c r="E140" s="191"/>
      <c r="F140" s="252">
        <f>SUM(F137:F139)</f>
        <v>403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1116033</v>
      </c>
      <c r="E141" s="282"/>
      <c r="F141" s="335">
        <f>F10+F64+F68+F83+F91+F96+F99+F102+F104+F111+F117+F121+F124+F127+F131+F135+F140</f>
        <v>3417.03015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rintOptions horizontalCentered="1"/>
  <pageMargins left="0.196850393700787" right="0.31496062992126" top="0.47244094488188998" bottom="0.31496062992126" header="0.27559055118110198" footer="0.15748031496063"/>
  <pageSetup paperSize="9" scale="56" orientation="landscape" r:id="rId1"/>
  <rowBreaks count="3" manualBreakCount="3">
    <brk id="35" max="17" man="1"/>
    <brk id="64" max="17" man="1"/>
    <brk id="105" max="1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3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168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 ht="31.5" customHeight="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 ht="30.75" customHeight="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 ht="28.5" customHeight="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 ht="33.75" customHeight="1">
      <c r="A17" s="215"/>
      <c r="B17" s="197" t="s">
        <v>74</v>
      </c>
      <c r="C17" s="197" t="s">
        <v>42</v>
      </c>
      <c r="D17" s="198">
        <v>949</v>
      </c>
      <c r="E17" s="199" t="s">
        <v>19</v>
      </c>
      <c r="F17" s="312">
        <f>D17*775/100000</f>
        <v>7.3547500000000001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/>
    </row>
    <row r="18" spans="1:18">
      <c r="A18" s="215"/>
      <c r="B18" s="197" t="s">
        <v>75</v>
      </c>
      <c r="C18" s="197" t="s">
        <v>42</v>
      </c>
      <c r="D18" s="198">
        <v>949</v>
      </c>
      <c r="E18" s="199" t="s">
        <v>19</v>
      </c>
      <c r="F18" s="200">
        <f>D18*11220/100000</f>
        <v>106.4778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/>
    </row>
    <row r="19" spans="1:18" ht="15" customHeight="1">
      <c r="A19" s="216"/>
      <c r="B19" s="197" t="s">
        <v>94</v>
      </c>
      <c r="C19" s="197" t="s">
        <v>42</v>
      </c>
      <c r="D19" s="198">
        <v>949</v>
      </c>
      <c r="E19" s="199" t="s">
        <v>19</v>
      </c>
      <c r="F19" s="200">
        <f>D19*500/100000</f>
        <v>4.7450000000000001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/>
    </row>
    <row r="20" spans="1:18" ht="45" customHeight="1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222">
        <v>0</v>
      </c>
      <c r="E21" s="389" t="s">
        <v>19</v>
      </c>
      <c r="F21" s="385">
        <f>D21*575/100000</f>
        <v>0</v>
      </c>
      <c r="G21" s="191"/>
      <c r="H21" s="191"/>
      <c r="I21" s="191"/>
      <c r="J21" s="191"/>
      <c r="K21" s="191"/>
      <c r="L21" s="191"/>
      <c r="M21" s="223"/>
      <c r="N21" s="223"/>
      <c r="O21" s="223"/>
      <c r="P21" s="223"/>
      <c r="Q21" s="223"/>
      <c r="R21" s="191"/>
    </row>
    <row r="22" spans="1:18">
      <c r="A22" s="215"/>
      <c r="B22" s="197" t="s">
        <v>75</v>
      </c>
      <c r="C22" s="197" t="s">
        <v>42</v>
      </c>
      <c r="D22" s="222">
        <v>0</v>
      </c>
      <c r="E22" s="389" t="s">
        <v>19</v>
      </c>
      <c r="F22" s="217">
        <f>D22*7480/100000</f>
        <v>0</v>
      </c>
      <c r="G22" s="191"/>
      <c r="H22" s="191"/>
      <c r="I22" s="191"/>
      <c r="J22" s="191"/>
      <c r="K22" s="191"/>
      <c r="L22" s="191"/>
      <c r="M22" s="223"/>
      <c r="N22" s="223"/>
      <c r="O22" s="223"/>
      <c r="P22" s="223"/>
      <c r="Q22" s="223"/>
      <c r="R22" s="191"/>
    </row>
    <row r="23" spans="1:18" ht="15" customHeight="1">
      <c r="A23" s="216"/>
      <c r="B23" s="197" t="s">
        <v>94</v>
      </c>
      <c r="C23" s="197" t="s">
        <v>42</v>
      </c>
      <c r="D23" s="222">
        <v>0</v>
      </c>
      <c r="E23" s="389" t="s">
        <v>19</v>
      </c>
      <c r="F23" s="217">
        <v>0</v>
      </c>
      <c r="G23" s="191"/>
      <c r="H23" s="191"/>
      <c r="I23" s="191"/>
      <c r="J23" s="191"/>
      <c r="K23" s="191"/>
      <c r="L23" s="191"/>
      <c r="M23" s="223"/>
      <c r="N23" s="223"/>
      <c r="O23" s="223"/>
      <c r="P23" s="223"/>
      <c r="Q23" s="223"/>
      <c r="R23" s="191"/>
    </row>
    <row r="24" spans="1:18">
      <c r="A24" s="218" t="s">
        <v>146</v>
      </c>
      <c r="B24" s="219"/>
      <c r="C24" s="197"/>
      <c r="D24" s="220">
        <f>+D21+D17+D13</f>
        <v>949</v>
      </c>
      <c r="E24" s="389"/>
      <c r="F24" s="235">
        <f>SUM(F13:F23)</f>
        <v>118.57755</v>
      </c>
      <c r="G24" s="191"/>
      <c r="H24" s="191"/>
      <c r="I24" s="191"/>
      <c r="J24" s="191"/>
      <c r="K24" s="191"/>
      <c r="L24" s="191"/>
      <c r="M24" s="223"/>
      <c r="N24" s="223"/>
      <c r="O24" s="223"/>
      <c r="P24" s="223"/>
      <c r="Q24" s="223"/>
      <c r="R24" s="191"/>
    </row>
    <row r="25" spans="1:18" ht="60" customHeight="1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173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222">
        <v>0</v>
      </c>
      <c r="E34" s="389" t="s">
        <v>19</v>
      </c>
      <c r="F34" s="385">
        <f>D34*67/100000</f>
        <v>0</v>
      </c>
      <c r="G34" s="191"/>
      <c r="H34" s="191"/>
      <c r="I34" s="191"/>
      <c r="J34" s="191"/>
      <c r="K34" s="191"/>
      <c r="L34" s="191"/>
      <c r="M34" s="223"/>
      <c r="N34" s="223"/>
      <c r="O34" s="223"/>
      <c r="P34" s="223"/>
      <c r="Q34" s="223"/>
      <c r="R34" s="223"/>
    </row>
    <row r="35" spans="1:21" ht="25.5" customHeight="1">
      <c r="A35" s="215"/>
      <c r="B35" s="197" t="s">
        <v>75</v>
      </c>
      <c r="C35" s="197" t="s">
        <v>42</v>
      </c>
      <c r="D35" s="222"/>
      <c r="E35" s="389" t="s">
        <v>19</v>
      </c>
      <c r="F35" s="385"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222">
        <v>0</v>
      </c>
      <c r="E36" s="389" t="s">
        <v>19</v>
      </c>
      <c r="F36" s="385">
        <f>D36*500/100000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222">
        <v>0</v>
      </c>
      <c r="E43" s="389" t="s">
        <v>19</v>
      </c>
      <c r="F43" s="217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222"/>
      <c r="E44" s="389" t="s">
        <v>19</v>
      </c>
      <c r="F44" s="217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222">
        <v>0</v>
      </c>
      <c r="E45" s="389" t="s">
        <v>19</v>
      </c>
      <c r="F45" s="217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222">
        <v>735</v>
      </c>
      <c r="E47" s="389" t="s">
        <v>19</v>
      </c>
      <c r="F47" s="235">
        <f>D47*67/100000</f>
        <v>0.49245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222"/>
      <c r="E48" s="389" t="s">
        <v>19</v>
      </c>
      <c r="F48" s="235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222">
        <v>735</v>
      </c>
      <c r="E49" s="389" t="s">
        <v>19</v>
      </c>
      <c r="F49" s="235">
        <f>D49*500/100000</f>
        <v>3.6749999999999998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735</v>
      </c>
      <c r="E50" s="199"/>
      <c r="F50" s="210">
        <f>SUM(F39:F49)</f>
        <v>4.1674499999999997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45" customHeight="1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 ht="45" customHeight="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1684</v>
      </c>
      <c r="E64" s="191"/>
      <c r="F64" s="227">
        <f>+F63+F50+F37+F24</f>
        <v>122.745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3618</v>
      </c>
      <c r="E66" s="228" t="s">
        <v>19</v>
      </c>
      <c r="F66" s="200">
        <f>D66*0.0003</f>
        <v>1.0853999999999999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3618</v>
      </c>
      <c r="E67" s="199" t="s">
        <v>77</v>
      </c>
      <c r="F67" s="200">
        <f>D67*0.0003</f>
        <v>1.0853999999999999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3618</v>
      </c>
      <c r="E68" s="191"/>
      <c r="F68" s="210">
        <f>SUM(F66:F67)</f>
        <v>2.1707999999999998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30" customHeight="1">
      <c r="A69" s="236">
        <v>4</v>
      </c>
      <c r="B69" s="236" t="s">
        <v>142</v>
      </c>
      <c r="C69" s="228" t="s">
        <v>181</v>
      </c>
      <c r="D69" s="198">
        <v>40381</v>
      </c>
      <c r="E69" s="237" t="s">
        <v>17</v>
      </c>
      <c r="F69" s="315">
        <v>60.5715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31</v>
      </c>
      <c r="E70" s="242"/>
      <c r="F70" s="319">
        <v>4.65E-2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125</v>
      </c>
      <c r="E71" s="242"/>
      <c r="F71" s="319">
        <v>0.1875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60316</v>
      </c>
      <c r="E72" s="242"/>
      <c r="F72" s="319">
        <v>90.474000000000004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18</v>
      </c>
      <c r="E73" s="242"/>
      <c r="F73" s="319">
        <v>2.7E-2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193</v>
      </c>
      <c r="E74" s="246"/>
      <c r="F74" s="319">
        <v>0.28949999999999998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101064</v>
      </c>
      <c r="E75" s="199"/>
      <c r="F75" s="252">
        <f>SUM(F69:F74)</f>
        <v>151.596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.75">
      <c r="A76" s="256">
        <v>4.01</v>
      </c>
      <c r="B76" s="256" t="s">
        <v>143</v>
      </c>
      <c r="C76" s="228" t="s">
        <v>187</v>
      </c>
      <c r="D76" s="198">
        <v>44622</v>
      </c>
      <c r="E76" s="237" t="s">
        <v>17</v>
      </c>
      <c r="F76" s="394">
        <v>111.55500000000001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2</v>
      </c>
      <c r="E77" s="242"/>
      <c r="F77" s="394">
        <v>5.0000000000000001E-3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86</v>
      </c>
      <c r="E78" s="246"/>
      <c r="F78" s="395">
        <v>0.215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391">
        <f>D76+D77+D78</f>
        <v>44710</v>
      </c>
      <c r="E79" s="392"/>
      <c r="F79" s="393">
        <f>F76+F77+F78</f>
        <v>111.77500000000001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1.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30.7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145774</v>
      </c>
      <c r="E83" s="191"/>
      <c r="F83" s="227">
        <f>F82+F79+F75</f>
        <v>263.37099999999998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32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9.02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8.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9.02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20823</v>
      </c>
      <c r="E92" s="268" t="s">
        <v>35</v>
      </c>
      <c r="F92" s="313">
        <v>83.292000000000002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11046</v>
      </c>
      <c r="E93" s="268"/>
      <c r="F93" s="313">
        <v>44.183999999999997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4</v>
      </c>
      <c r="E94" s="268"/>
      <c r="F94" s="313">
        <v>1.6E-2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13230</v>
      </c>
      <c r="E95" s="268"/>
      <c r="F95" s="313">
        <v>52.92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45103</v>
      </c>
      <c r="E96" s="191"/>
      <c r="F96" s="210">
        <f>SUM(F92:F95)</f>
        <v>180.41200000000001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507</v>
      </c>
      <c r="E100" s="256" t="s">
        <v>19</v>
      </c>
      <c r="F100" s="200">
        <v>25.35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240</v>
      </c>
      <c r="E101" s="256"/>
      <c r="F101" s="200">
        <v>16.8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747</v>
      </c>
      <c r="E102" s="191"/>
      <c r="F102" s="210">
        <f>SUM(F100:F101)</f>
        <v>42.150000000000006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4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1">
        <v>9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15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6</v>
      </c>
      <c r="E115" s="199" t="s">
        <v>21</v>
      </c>
      <c r="F115" s="345">
        <f>D115*1.8</f>
        <v>10.8</v>
      </c>
      <c r="G115" s="211"/>
      <c r="H115" s="211"/>
      <c r="I115" s="211"/>
      <c r="J115" s="211"/>
      <c r="K115" s="211" t="s">
        <v>95</v>
      </c>
      <c r="L115" s="211" t="s">
        <v>95</v>
      </c>
      <c r="M115" s="211" t="s">
        <v>95</v>
      </c>
      <c r="N115" s="211"/>
      <c r="O115" s="211"/>
      <c r="P115" s="211"/>
      <c r="Q115" s="211"/>
      <c r="R115" s="211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211"/>
      <c r="H116" s="211"/>
      <c r="I116" s="211"/>
      <c r="J116" s="211"/>
      <c r="K116" s="211" t="s">
        <v>95</v>
      </c>
      <c r="L116" s="211" t="s">
        <v>95</v>
      </c>
      <c r="M116" s="211" t="s">
        <v>95</v>
      </c>
      <c r="N116" s="211"/>
      <c r="O116" s="211"/>
      <c r="P116" s="211"/>
      <c r="Q116" s="211"/>
      <c r="R116" s="211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7</v>
      </c>
      <c r="E117" s="191"/>
      <c r="F117" s="210">
        <f>SUM(F113:F116)</f>
        <v>12.3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47</v>
      </c>
      <c r="E120" s="199" t="s">
        <v>19</v>
      </c>
      <c r="F120" s="271">
        <v>4.0999999999999996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48</v>
      </c>
      <c r="E121" s="191"/>
      <c r="F121" s="252">
        <f>SUM(F119:F120)</f>
        <v>7.1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6</v>
      </c>
      <c r="E122" s="199" t="s">
        <v>19</v>
      </c>
      <c r="F122" s="271">
        <v>3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6</v>
      </c>
      <c r="E123" s="199" t="s">
        <v>19</v>
      </c>
      <c r="F123" s="271">
        <v>1.8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6</v>
      </c>
      <c r="E124" s="191"/>
      <c r="F124" s="252">
        <f>SUM(F122:F123)</f>
        <v>4.8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42</v>
      </c>
      <c r="E125" s="199" t="s">
        <v>19</v>
      </c>
      <c r="F125" s="271">
        <v>4.2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42</v>
      </c>
      <c r="E126" s="199" t="s">
        <v>19</v>
      </c>
      <c r="F126" s="271">
        <v>5.04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42</v>
      </c>
      <c r="E127" s="191"/>
      <c r="F127" s="252">
        <f>SUM(F125:F126)</f>
        <v>9.24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272</v>
      </c>
      <c r="E134" s="199" t="s">
        <v>21</v>
      </c>
      <c r="F134" s="271">
        <v>13.6</v>
      </c>
      <c r="G134" s="278"/>
      <c r="H134" s="278"/>
      <c r="I134" s="278"/>
      <c r="J134" s="278"/>
      <c r="K134" s="278"/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272</v>
      </c>
      <c r="E135" s="191"/>
      <c r="F135" s="252">
        <f>F134+F133</f>
        <v>13.6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/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6</v>
      </c>
      <c r="E138" s="199" t="s">
        <v>19</v>
      </c>
      <c r="F138" s="271">
        <v>108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6</v>
      </c>
      <c r="E139" s="199" t="s">
        <v>19</v>
      </c>
      <c r="F139" s="271">
        <v>6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12</v>
      </c>
      <c r="E140" s="191"/>
      <c r="F140" s="252">
        <f>SUM(F137:F139)</f>
        <v>114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197315</v>
      </c>
      <c r="E141" s="282"/>
      <c r="F141" s="335">
        <f>F10+F64+F68+F83+F91+F96+F99+F102+F104+F111+F117+F121+F124+F127+F131+F135+F140</f>
        <v>845.90879999999993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64:B64"/>
    <mergeCell ref="A33:A36"/>
    <mergeCell ref="A37:B37"/>
    <mergeCell ref="A38:A41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P69:R69"/>
    <mergeCell ref="P70:R70"/>
    <mergeCell ref="P71:R71"/>
    <mergeCell ref="P72:R72"/>
    <mergeCell ref="P74:R74"/>
    <mergeCell ref="A68:B68"/>
    <mergeCell ref="A69:A74"/>
    <mergeCell ref="B69:B74"/>
    <mergeCell ref="E69:E74"/>
    <mergeCell ref="G69:K74"/>
    <mergeCell ref="A63:B6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59:A62"/>
    <mergeCell ref="A10:B10"/>
    <mergeCell ref="A12:A15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</mergeCells>
  <pageMargins left="0.16" right="0.17" top="0.74803149606299202" bottom="0.74803149606299202" header="0.31496062992126" footer="0.31496062992126"/>
  <pageSetup paperSize="9" scale="55" orientation="landscape" r:id="rId1"/>
  <rowBreaks count="3" manualBreakCount="3">
    <brk id="38" max="16383" man="1"/>
    <brk id="78" max="16383" man="1"/>
    <brk id="107" max="1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Normal="100" zoomScaleSheetLayoutView="70" workbookViewId="0">
      <pane xSplit="2" ySplit="5" topLeftCell="C132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110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244</v>
      </c>
      <c r="E17" s="199" t="s">
        <v>19</v>
      </c>
      <c r="F17" s="312">
        <f>D17*775/100000</f>
        <v>1.891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244</v>
      </c>
      <c r="E18" s="199" t="s">
        <v>19</v>
      </c>
      <c r="F18" s="200">
        <f>D18*11220/100000</f>
        <v>27.376799999999999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244</v>
      </c>
      <c r="E19" s="199" t="s">
        <v>19</v>
      </c>
      <c r="F19" s="200">
        <f>D19*500/100000</f>
        <v>1.22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244</v>
      </c>
      <c r="E24" s="199"/>
      <c r="F24" s="210">
        <f>SUM(F13:F23)</f>
        <v>30.4878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12">
        <f>575*D34/100000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f>7480*D35/100000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312">
        <f>500*D36/100000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528</v>
      </c>
      <c r="E43" s="199" t="s">
        <v>19</v>
      </c>
      <c r="F43" s="313">
        <f>D43*67/100000</f>
        <v>0.35376000000000002</v>
      </c>
      <c r="G43" s="211"/>
      <c r="H43" s="211"/>
      <c r="I43" s="211"/>
      <c r="J43" s="211"/>
      <c r="K43" s="211"/>
      <c r="L43" s="211"/>
      <c r="M43" s="223" t="s">
        <v>95</v>
      </c>
      <c r="N43" s="223" t="s">
        <v>95</v>
      </c>
      <c r="O43" s="223" t="s">
        <v>95</v>
      </c>
      <c r="P43" s="223" t="s">
        <v>95</v>
      </c>
      <c r="Q43" s="223" t="s">
        <v>95</v>
      </c>
      <c r="R43" s="223" t="s">
        <v>95</v>
      </c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528</v>
      </c>
      <c r="E45" s="199" t="s">
        <v>19</v>
      </c>
      <c r="F45" s="313">
        <f>D45*500/100000</f>
        <v>2.64</v>
      </c>
      <c r="G45" s="211"/>
      <c r="H45" s="211"/>
      <c r="I45" s="211"/>
      <c r="J45" s="211"/>
      <c r="K45" s="211"/>
      <c r="L45" s="211"/>
      <c r="M45" s="223" t="s">
        <v>95</v>
      </c>
      <c r="N45" s="223" t="s">
        <v>95</v>
      </c>
      <c r="O45" s="223" t="s">
        <v>95</v>
      </c>
      <c r="P45" s="223" t="s">
        <v>95</v>
      </c>
      <c r="Q45" s="223" t="s">
        <v>95</v>
      </c>
      <c r="R45" s="223" t="s">
        <v>95</v>
      </c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1000</v>
      </c>
      <c r="E47" s="199" t="s">
        <v>19</v>
      </c>
      <c r="F47" s="385">
        <f>D47*67/100000</f>
        <v>0.67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9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1000</v>
      </c>
      <c r="E49" s="199" t="s">
        <v>19</v>
      </c>
      <c r="F49" s="385">
        <f>D49*500/100000</f>
        <v>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1528</v>
      </c>
      <c r="E50" s="199"/>
      <c r="F50" s="210">
        <f>SUM(F39:F49)</f>
        <v>8.6637599999999999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1772</v>
      </c>
      <c r="E64" s="191"/>
      <c r="F64" s="227">
        <f>+F63+F50+F37+F24</f>
        <v>39.151560000000003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3773</v>
      </c>
      <c r="E66" s="228" t="s">
        <v>19</v>
      </c>
      <c r="F66" s="200">
        <f>D66*0.0003</f>
        <v>1.1318999999999999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3773</v>
      </c>
      <c r="E67" s="199" t="s">
        <v>77</v>
      </c>
      <c r="F67" s="200">
        <f>D67*0.0003</f>
        <v>1.1318999999999999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3773</v>
      </c>
      <c r="E68" s="191"/>
      <c r="F68" s="210">
        <f>SUM(F66:F67)</f>
        <v>2.2637999999999998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47130</v>
      </c>
      <c r="E69" s="237" t="s">
        <v>17</v>
      </c>
      <c r="F69" s="315">
        <v>70.695000000000007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19</v>
      </c>
      <c r="E70" s="242"/>
      <c r="F70" s="319">
        <v>2.8500000000000001E-2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105</v>
      </c>
      <c r="E71" s="242"/>
      <c r="F71" s="319">
        <v>0.1575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67610</v>
      </c>
      <c r="E72" s="242"/>
      <c r="F72" s="319">
        <v>101.41500000000001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21</v>
      </c>
      <c r="E73" s="242"/>
      <c r="F73" s="319">
        <v>3.15E-2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171</v>
      </c>
      <c r="E74" s="246"/>
      <c r="F74" s="319">
        <v>0.25650000000000001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115056</v>
      </c>
      <c r="E75" s="199"/>
      <c r="F75" s="252">
        <f>SUM(F69:F74)</f>
        <v>172.58399999999997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.75">
      <c r="A76" s="256">
        <v>4.01</v>
      </c>
      <c r="B76" s="256" t="s">
        <v>143</v>
      </c>
      <c r="C76" s="228" t="s">
        <v>187</v>
      </c>
      <c r="D76" s="198">
        <v>43137</v>
      </c>
      <c r="E76" s="237" t="s">
        <v>17</v>
      </c>
      <c r="F76" s="394">
        <v>107.8425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7</v>
      </c>
      <c r="E77" s="242"/>
      <c r="F77" s="394">
        <v>1.7500000000000002E-2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93</v>
      </c>
      <c r="E78" s="246"/>
      <c r="F78" s="395">
        <v>0.23250000000000001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43237</v>
      </c>
      <c r="E79" s="199"/>
      <c r="F79" s="258">
        <f>F76+F77+F78</f>
        <v>108.0925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158293</v>
      </c>
      <c r="E83" s="191"/>
      <c r="F83" s="227">
        <f>F82+F79+F75</f>
        <v>280.67649999999998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7.32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7.32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22055</v>
      </c>
      <c r="E92" s="268" t="s">
        <v>35</v>
      </c>
      <c r="F92" s="313">
        <v>88.22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14851</v>
      </c>
      <c r="E93" s="268"/>
      <c r="F93" s="313">
        <v>59.404000000000003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12</v>
      </c>
      <c r="E94" s="268"/>
      <c r="F94" s="313">
        <v>4.8000000000000001E-2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26481</v>
      </c>
      <c r="E95" s="268"/>
      <c r="F95" s="313">
        <v>105.92400000000001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63399</v>
      </c>
      <c r="E96" s="191"/>
      <c r="F96" s="210">
        <f>SUM(F92:F95)</f>
        <v>253.596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421</v>
      </c>
      <c r="E100" s="256" t="s">
        <v>19</v>
      </c>
      <c r="F100" s="200">
        <v>21.05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197</v>
      </c>
      <c r="E101" s="256"/>
      <c r="F101" s="200">
        <v>13.790000000000001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618</v>
      </c>
      <c r="E102" s="191"/>
      <c r="F102" s="210">
        <f>SUM(F100:F101)</f>
        <v>34.840000000000003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4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1">
        <v>9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15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>
        <v>0</v>
      </c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5</v>
      </c>
      <c r="E115" s="199" t="s">
        <v>21</v>
      </c>
      <c r="F115" s="345">
        <f>D115*1.8</f>
        <v>9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 t="s">
        <v>19</v>
      </c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6</v>
      </c>
      <c r="E117" s="191"/>
      <c r="F117" s="210">
        <f>SUM(F113:F116)</f>
        <v>10.5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40</v>
      </c>
      <c r="E120" s="199" t="s">
        <v>19</v>
      </c>
      <c r="F120" s="271">
        <v>3.54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41</v>
      </c>
      <c r="E121" s="191"/>
      <c r="F121" s="252">
        <f>SUM(F119:F120)</f>
        <v>6.54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5</v>
      </c>
      <c r="E122" s="199" t="s">
        <v>19</v>
      </c>
      <c r="F122" s="271">
        <v>2.5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5</v>
      </c>
      <c r="E123" s="199" t="s">
        <v>19</v>
      </c>
      <c r="F123" s="271">
        <v>1.5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5</v>
      </c>
      <c r="E124" s="191"/>
      <c r="F124" s="252">
        <f>SUM(F122:F123)</f>
        <v>4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34</v>
      </c>
      <c r="E125" s="199" t="s">
        <v>19</v>
      </c>
      <c r="F125" s="271">
        <v>3.4000000000000004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34</v>
      </c>
      <c r="E126" s="199" t="s">
        <v>19</v>
      </c>
      <c r="F126" s="271">
        <v>4.08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34</v>
      </c>
      <c r="E127" s="191"/>
      <c r="F127" s="252">
        <f>SUM(F125:F126)</f>
        <v>7.48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100</v>
      </c>
      <c r="E134" s="199" t="s">
        <v>21</v>
      </c>
      <c r="F134" s="271">
        <v>5</v>
      </c>
      <c r="G134" s="323"/>
      <c r="H134" s="324"/>
      <c r="I134" s="324"/>
      <c r="J134" s="324"/>
      <c r="K134" s="278" t="s">
        <v>95</v>
      </c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324"/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100</v>
      </c>
      <c r="E135" s="191"/>
      <c r="F135" s="252">
        <f>F134+F133</f>
        <v>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5</v>
      </c>
      <c r="E138" s="199" t="s">
        <v>19</v>
      </c>
      <c r="F138" s="271">
        <v>90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5</v>
      </c>
      <c r="E139" s="199" t="s">
        <v>19</v>
      </c>
      <c r="F139" s="271">
        <v>5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10</v>
      </c>
      <c r="E140" s="191"/>
      <c r="F140" s="252">
        <f>SUM(F137:F139)</f>
        <v>95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228053</v>
      </c>
      <c r="E141" s="282"/>
      <c r="F141" s="335">
        <f>F10+F64+F68+F83+F91+F96+F99+F102+F104+F111+F117+F121+F124+F127+F131+F135+F140</f>
        <v>811.36785999999995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verticalDpi="300" r:id="rId1"/>
  <rowBreaks count="2" manualBreakCount="2">
    <brk id="38" max="16383" man="1"/>
    <brk id="7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32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553</v>
      </c>
      <c r="E17" s="199" t="s">
        <v>19</v>
      </c>
      <c r="F17" s="312">
        <f>D17*775/100000</f>
        <v>4.2857500000000002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553</v>
      </c>
      <c r="E18" s="199" t="s">
        <v>19</v>
      </c>
      <c r="F18" s="200">
        <f>D18*11220/100000</f>
        <v>62.046599999999998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553</v>
      </c>
      <c r="E19" s="199" t="s">
        <v>19</v>
      </c>
      <c r="F19" s="200">
        <f>D19*500/100000</f>
        <v>2.7650000000000001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553</v>
      </c>
      <c r="E24" s="199"/>
      <c r="F24" s="210">
        <f>SUM(F13:F23)</f>
        <v>69.097349999999992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>
        <f>D30*775/100000</f>
        <v>0</v>
      </c>
      <c r="G30" s="191"/>
      <c r="H30" s="191"/>
      <c r="I30" s="191"/>
      <c r="J30" s="191"/>
      <c r="K30" s="191"/>
      <c r="L30" s="191"/>
      <c r="M30" s="223"/>
      <c r="N30" s="223"/>
      <c r="O30" s="223"/>
      <c r="P30" s="223"/>
      <c r="Q30" s="223"/>
      <c r="R30" s="223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>
        <f>D31*11220/100000</f>
        <v>0</v>
      </c>
      <c r="G31" s="191"/>
      <c r="H31" s="191"/>
      <c r="I31" s="191"/>
      <c r="J31" s="191"/>
      <c r="K31" s="191"/>
      <c r="L31" s="191"/>
      <c r="M31" s="223"/>
      <c r="N31" s="223"/>
      <c r="O31" s="223"/>
      <c r="P31" s="223"/>
      <c r="Q31" s="223"/>
      <c r="R31" s="223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>
        <f>D32*500/100000</f>
        <v>0</v>
      </c>
      <c r="G32" s="191"/>
      <c r="H32" s="191"/>
      <c r="I32" s="191"/>
      <c r="J32" s="191"/>
      <c r="K32" s="191"/>
      <c r="L32" s="191"/>
      <c r="M32" s="223"/>
      <c r="N32" s="223"/>
      <c r="O32" s="223"/>
      <c r="P32" s="223"/>
      <c r="Q32" s="223"/>
      <c r="R32" s="223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900</v>
      </c>
      <c r="E34" s="199" t="s">
        <v>19</v>
      </c>
      <c r="F34" s="210">
        <f>D34*775/100000</f>
        <v>6.9749999999999996</v>
      </c>
      <c r="G34" s="191"/>
      <c r="H34" s="191"/>
      <c r="I34" s="191"/>
      <c r="J34" s="191"/>
      <c r="K34" s="191"/>
      <c r="L34" s="191"/>
      <c r="M34" s="223" t="s">
        <v>95</v>
      </c>
      <c r="N34" s="223" t="s">
        <v>95</v>
      </c>
      <c r="O34" s="223" t="s">
        <v>95</v>
      </c>
      <c r="P34" s="223" t="s">
        <v>95</v>
      </c>
      <c r="Q34" s="223" t="s">
        <v>95</v>
      </c>
      <c r="R34" s="223" t="s">
        <v>95</v>
      </c>
    </row>
    <row r="35" spans="1:21" ht="25.5" customHeight="1">
      <c r="A35" s="215"/>
      <c r="B35" s="197" t="s">
        <v>75</v>
      </c>
      <c r="C35" s="197" t="s">
        <v>42</v>
      </c>
      <c r="D35" s="198"/>
      <c r="E35" s="199" t="s">
        <v>19</v>
      </c>
      <c r="F35" s="210">
        <f>D35*11220/100000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900</v>
      </c>
      <c r="E36" s="199" t="s">
        <v>19</v>
      </c>
      <c r="F36" s="210">
        <f>D36*500/100000</f>
        <v>4.5</v>
      </c>
      <c r="G36" s="191"/>
      <c r="H36" s="191"/>
      <c r="I36" s="191"/>
      <c r="J36" s="191"/>
      <c r="K36" s="191"/>
      <c r="L36" s="191"/>
      <c r="M36" s="223" t="s">
        <v>95</v>
      </c>
      <c r="N36" s="223" t="s">
        <v>95</v>
      </c>
      <c r="O36" s="223" t="s">
        <v>95</v>
      </c>
      <c r="P36" s="223" t="s">
        <v>95</v>
      </c>
      <c r="Q36" s="223" t="s">
        <v>95</v>
      </c>
      <c r="R36" s="223" t="s">
        <v>95</v>
      </c>
    </row>
    <row r="37" spans="1:21" ht="30" customHeight="1">
      <c r="A37" s="218" t="s">
        <v>147</v>
      </c>
      <c r="B37" s="219"/>
      <c r="C37" s="197"/>
      <c r="D37" s="195">
        <f>+D34+D30+D26</f>
        <v>900</v>
      </c>
      <c r="E37" s="199"/>
      <c r="F37" s="210">
        <f>SUM(F26:F36)</f>
        <v>11.475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4070</v>
      </c>
      <c r="E47" s="199" t="s">
        <v>19</v>
      </c>
      <c r="F47" s="210">
        <f>D47*67/100000</f>
        <v>2.7269000000000001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21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4070</v>
      </c>
      <c r="E49" s="199" t="s">
        <v>19</v>
      </c>
      <c r="F49" s="210">
        <f>D49*500/100000</f>
        <v>20.350000000000001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4070</v>
      </c>
      <c r="E50" s="199"/>
      <c r="F50" s="210">
        <f>SUM(F39:F49)</f>
        <v>23.076900000000002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5523</v>
      </c>
      <c r="E64" s="191"/>
      <c r="F64" s="227">
        <f>+F63+F50+F37+F24</f>
        <v>103.64924999999999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19235</v>
      </c>
      <c r="E66" s="228" t="s">
        <v>19</v>
      </c>
      <c r="F66" s="200">
        <f>D66*0.0003</f>
        <v>5.7704999999999993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19235</v>
      </c>
      <c r="E67" s="199" t="s">
        <v>77</v>
      </c>
      <c r="F67" s="200">
        <f>D67*0.0003</f>
        <v>5.7704999999999993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19235</v>
      </c>
      <c r="E68" s="191"/>
      <c r="F68" s="210">
        <f>SUM(F66:F67)</f>
        <v>11.540999999999999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231902</v>
      </c>
      <c r="E69" s="237" t="s">
        <v>17</v>
      </c>
      <c r="F69" s="315">
        <v>347.85300000000001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68</v>
      </c>
      <c r="E70" s="242"/>
      <c r="F70" s="319">
        <v>0.10200000000000001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181</v>
      </c>
      <c r="E71" s="242"/>
      <c r="F71" s="319">
        <v>0.27150000000000002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344232</v>
      </c>
      <c r="E72" s="242"/>
      <c r="F72" s="319">
        <v>516.34799999999996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71</v>
      </c>
      <c r="E73" s="242"/>
      <c r="F73" s="319">
        <v>0.1065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249</v>
      </c>
      <c r="E74" s="246"/>
      <c r="F74" s="319">
        <v>0.3735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576703</v>
      </c>
      <c r="E75" s="199"/>
      <c r="F75" s="252">
        <f>SUM(F69:F74)</f>
        <v>865.05449999999996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>
      <c r="A76" s="256">
        <v>4.01</v>
      </c>
      <c r="B76" s="256" t="s">
        <v>143</v>
      </c>
      <c r="C76" s="228" t="s">
        <v>187</v>
      </c>
      <c r="D76" s="198">
        <v>229524</v>
      </c>
      <c r="E76" s="237" t="s">
        <v>17</v>
      </c>
      <c r="F76" s="319">
        <v>573.81000000000006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56</v>
      </c>
      <c r="E77" s="242"/>
      <c r="F77" s="319">
        <v>0.14000000000000001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183</v>
      </c>
      <c r="E78" s="246"/>
      <c r="F78" s="370">
        <v>0.45750000000000002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ht="15.75">
      <c r="A79" s="218" t="s">
        <v>150</v>
      </c>
      <c r="B79" s="250"/>
      <c r="C79" s="219"/>
      <c r="D79" s="362">
        <f>D76+D77+D78</f>
        <v>229763</v>
      </c>
      <c r="E79" s="363"/>
      <c r="F79" s="332">
        <f>F76+F77+F78</f>
        <v>574.40750000000003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7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806466</v>
      </c>
      <c r="E83" s="191"/>
      <c r="F83" s="227">
        <f>F82+F79+F75</f>
        <v>1439.462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36.19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36.19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115685</v>
      </c>
      <c r="E92" s="268" t="s">
        <v>35</v>
      </c>
      <c r="F92" s="313">
        <v>462.74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19641</v>
      </c>
      <c r="E93" s="268"/>
      <c r="F93" s="313">
        <v>78.564000000000007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151</v>
      </c>
      <c r="E94" s="268"/>
      <c r="F94" s="313">
        <v>0.60399999999999998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150501</v>
      </c>
      <c r="E95" s="268"/>
      <c r="F95" s="313">
        <v>602.00400000000002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285978</v>
      </c>
      <c r="E96" s="191"/>
      <c r="F96" s="210">
        <f>SUM(F92:F95)</f>
        <v>1143.912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2099</v>
      </c>
      <c r="E100" s="256" t="s">
        <v>19</v>
      </c>
      <c r="F100" s="200">
        <v>104.95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942</v>
      </c>
      <c r="E101" s="256"/>
      <c r="F101" s="200">
        <v>65.940000000000012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3041</v>
      </c>
      <c r="E102" s="191"/>
      <c r="F102" s="210">
        <f>SUM(F100:F101)</f>
        <v>170.89000000000001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20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17</v>
      </c>
      <c r="E115" s="199" t="s">
        <v>21</v>
      </c>
      <c r="F115" s="345">
        <f>D115*1.8</f>
        <v>30.6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 t="s">
        <v>19</v>
      </c>
      <c r="F116" s="271">
        <v>1.5</v>
      </c>
      <c r="G116" s="350"/>
      <c r="H116" s="351"/>
      <c r="I116" s="351"/>
      <c r="J116" s="351"/>
      <c r="K116" s="351"/>
      <c r="L116" s="211" t="s">
        <v>95</v>
      </c>
      <c r="M116" s="211" t="s">
        <v>95</v>
      </c>
      <c r="N116" s="211" t="s">
        <v>95</v>
      </c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18</v>
      </c>
      <c r="E117" s="191"/>
      <c r="F117" s="210">
        <f>SUM(F113:F116)</f>
        <v>32.1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187</v>
      </c>
      <c r="E120" s="199" t="s">
        <v>19</v>
      </c>
      <c r="F120" s="271">
        <v>14.29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188</v>
      </c>
      <c r="E121" s="191"/>
      <c r="F121" s="252">
        <f>SUM(F119:F120)</f>
        <v>15.29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17</v>
      </c>
      <c r="E122" s="199" t="s">
        <v>19</v>
      </c>
      <c r="F122" s="271">
        <v>8.5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17</v>
      </c>
      <c r="E123" s="199" t="s">
        <v>19</v>
      </c>
      <c r="F123" s="271">
        <v>5.0999999999999996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17</v>
      </c>
      <c r="E124" s="191"/>
      <c r="F124" s="252">
        <f>SUM(F122:F123)</f>
        <v>13.6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169</v>
      </c>
      <c r="E125" s="199" t="s">
        <v>19</v>
      </c>
      <c r="F125" s="271">
        <v>16.900000000000002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169</v>
      </c>
      <c r="E126" s="199" t="s">
        <v>19</v>
      </c>
      <c r="F126" s="271">
        <v>20.279999999999998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169</v>
      </c>
      <c r="E127" s="191"/>
      <c r="F127" s="252">
        <f>SUM(F125:F126)</f>
        <v>37.18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403</v>
      </c>
      <c r="E134" s="199" t="s">
        <v>21</v>
      </c>
      <c r="F134" s="271">
        <v>20.149999999999999</v>
      </c>
      <c r="G134" s="278"/>
      <c r="H134" s="278"/>
      <c r="I134" s="278"/>
      <c r="J134" s="278"/>
      <c r="K134" s="278"/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403</v>
      </c>
      <c r="E135" s="191"/>
      <c r="F135" s="252">
        <f>F134+F133</f>
        <v>20.149999999999999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17</v>
      </c>
      <c r="E138" s="199" t="s">
        <v>19</v>
      </c>
      <c r="F138" s="271">
        <v>306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17</v>
      </c>
      <c r="E139" s="199" t="s">
        <v>19</v>
      </c>
      <c r="F139" s="271">
        <v>17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34</v>
      </c>
      <c r="E140" s="191"/>
      <c r="F140" s="252">
        <f>SUM(F137:F139)</f>
        <v>323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1121074</v>
      </c>
      <c r="E141" s="282"/>
      <c r="F141" s="335">
        <f>F10+F64+F68+F83+F91+F96+F99+F102+F104+F111+F117+F121+F124+F127+F131+F135+F140</f>
        <v>3416.9642499999995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3" orientation="landscape" r:id="rId1"/>
  <rowBreaks count="3" manualBreakCount="3">
    <brk id="38" max="16383" man="1"/>
    <brk id="78" max="16383" man="1"/>
    <brk id="113" max="1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6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169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0</v>
      </c>
      <c r="E17" s="199" t="s">
        <v>19</v>
      </c>
      <c r="F17" s="312">
        <f>D17*775/100000</f>
        <v>0</v>
      </c>
      <c r="G17" s="191"/>
      <c r="H17" s="191"/>
      <c r="I17" s="191"/>
      <c r="J17" s="191"/>
      <c r="K17" s="191"/>
      <c r="L17" s="191"/>
      <c r="M17" s="223"/>
      <c r="N17" s="223"/>
      <c r="O17" s="223"/>
      <c r="P17" s="223"/>
      <c r="Q17" s="223"/>
      <c r="R17" s="223"/>
    </row>
    <row r="18" spans="1:18">
      <c r="A18" s="215"/>
      <c r="B18" s="197" t="s">
        <v>75</v>
      </c>
      <c r="C18" s="197" t="s">
        <v>42</v>
      </c>
      <c r="D18" s="198">
        <v>0</v>
      </c>
      <c r="E18" s="199" t="s">
        <v>19</v>
      </c>
      <c r="F18" s="200">
        <f>D18*11220/100000</f>
        <v>0</v>
      </c>
      <c r="G18" s="191"/>
      <c r="H18" s="191"/>
      <c r="I18" s="191"/>
      <c r="J18" s="191"/>
      <c r="K18" s="191"/>
      <c r="L18" s="191"/>
      <c r="M18" s="223"/>
      <c r="N18" s="223"/>
      <c r="O18" s="223"/>
      <c r="P18" s="223"/>
      <c r="Q18" s="223"/>
      <c r="R18" s="223"/>
    </row>
    <row r="19" spans="1:18" ht="15" customHeight="1">
      <c r="A19" s="216"/>
      <c r="B19" s="197" t="s">
        <v>94</v>
      </c>
      <c r="C19" s="197" t="s">
        <v>42</v>
      </c>
      <c r="D19" s="198">
        <v>0</v>
      </c>
      <c r="E19" s="199" t="s">
        <v>19</v>
      </c>
      <c r="F19" s="200">
        <f>D19*500/100000</f>
        <v>0</v>
      </c>
      <c r="G19" s="191"/>
      <c r="H19" s="191"/>
      <c r="I19" s="191"/>
      <c r="J19" s="191"/>
      <c r="K19" s="191"/>
      <c r="L19" s="191"/>
      <c r="M19" s="223"/>
      <c r="N19" s="223"/>
      <c r="O19" s="223"/>
      <c r="P19" s="223"/>
      <c r="Q19" s="223"/>
      <c r="R19" s="223"/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200</v>
      </c>
      <c r="E21" s="199" t="s">
        <v>19</v>
      </c>
      <c r="F21" s="200">
        <f>D21*575/100000</f>
        <v>1.1499999999999999</v>
      </c>
      <c r="G21" s="191"/>
      <c r="H21" s="191"/>
      <c r="I21" s="191"/>
      <c r="J21" s="191"/>
      <c r="K21" s="191"/>
      <c r="L21" s="191"/>
      <c r="M21" s="223" t="s">
        <v>95</v>
      </c>
      <c r="N21" s="223" t="s">
        <v>95</v>
      </c>
      <c r="O21" s="223" t="s">
        <v>95</v>
      </c>
      <c r="P21" s="223" t="s">
        <v>95</v>
      </c>
      <c r="Q21" s="223" t="s">
        <v>95</v>
      </c>
      <c r="R21" s="223" t="s">
        <v>95</v>
      </c>
    </row>
    <row r="22" spans="1:18">
      <c r="A22" s="215"/>
      <c r="B22" s="197" t="s">
        <v>75</v>
      </c>
      <c r="C22" s="197" t="s">
        <v>42</v>
      </c>
      <c r="D22" s="198">
        <v>200</v>
      </c>
      <c r="E22" s="199" t="s">
        <v>19</v>
      </c>
      <c r="F22" s="200">
        <f>D22*7480/100000</f>
        <v>14.96</v>
      </c>
      <c r="G22" s="191"/>
      <c r="H22" s="191"/>
      <c r="I22" s="191"/>
      <c r="J22" s="191"/>
      <c r="K22" s="191"/>
      <c r="L22" s="191"/>
      <c r="M22" s="223" t="s">
        <v>95</v>
      </c>
      <c r="N22" s="223" t="s">
        <v>95</v>
      </c>
      <c r="O22" s="223" t="s">
        <v>95</v>
      </c>
      <c r="P22" s="223" t="s">
        <v>95</v>
      </c>
      <c r="Q22" s="223" t="s">
        <v>95</v>
      </c>
      <c r="R22" s="223" t="s">
        <v>95</v>
      </c>
    </row>
    <row r="23" spans="1:18" ht="15" customHeight="1">
      <c r="A23" s="216"/>
      <c r="B23" s="197" t="s">
        <v>94</v>
      </c>
      <c r="C23" s="197" t="s">
        <v>42</v>
      </c>
      <c r="D23" s="198">
        <v>200</v>
      </c>
      <c r="E23" s="199" t="s">
        <v>19</v>
      </c>
      <c r="F23" s="200">
        <f>D23*500/100000</f>
        <v>1</v>
      </c>
      <c r="G23" s="191"/>
      <c r="H23" s="191"/>
      <c r="I23" s="191"/>
      <c r="J23" s="191"/>
      <c r="K23" s="191"/>
      <c r="L23" s="191"/>
      <c r="M23" s="223" t="s">
        <v>95</v>
      </c>
      <c r="N23" s="223" t="s">
        <v>95</v>
      </c>
      <c r="O23" s="223" t="s">
        <v>95</v>
      </c>
      <c r="P23" s="223" t="s">
        <v>95</v>
      </c>
      <c r="Q23" s="223" t="s">
        <v>95</v>
      </c>
      <c r="R23" s="223" t="s">
        <v>95</v>
      </c>
    </row>
    <row r="24" spans="1:18">
      <c r="A24" s="218" t="s">
        <v>146</v>
      </c>
      <c r="B24" s="219"/>
      <c r="C24" s="197"/>
      <c r="D24" s="195">
        <f>+D21+D17+D13</f>
        <v>200</v>
      </c>
      <c r="E24" s="199"/>
      <c r="F24" s="210">
        <f>SUM(F13:F23)</f>
        <v>17.11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172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/>
      <c r="E34" s="199" t="s">
        <v>19</v>
      </c>
      <c r="F34" s="312">
        <f>575*D34/100000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223"/>
      <c r="P34" s="223"/>
      <c r="Q34" s="223"/>
      <c r="R34" s="223"/>
    </row>
    <row r="35" spans="1:21" ht="25.5" customHeight="1">
      <c r="A35" s="215"/>
      <c r="B35" s="197" t="s">
        <v>75</v>
      </c>
      <c r="C35" s="197" t="s">
        <v>42</v>
      </c>
      <c r="D35" s="198"/>
      <c r="E35" s="199" t="s">
        <v>19</v>
      </c>
      <c r="F35" s="312"/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/>
      <c r="E36" s="199" t="s">
        <v>19</v>
      </c>
      <c r="F36" s="312"/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637</v>
      </c>
      <c r="E47" s="199" t="s">
        <v>19</v>
      </c>
      <c r="F47" s="210">
        <f>D47*67/100000</f>
        <v>0.42679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21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637</v>
      </c>
      <c r="E49" s="199" t="s">
        <v>19</v>
      </c>
      <c r="F49" s="210">
        <f>D49*500/100000</f>
        <v>3.1850000000000001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637</v>
      </c>
      <c r="E50" s="199"/>
      <c r="F50" s="210">
        <f>SUM(F39:F49)</f>
        <v>3.6117900000000001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837</v>
      </c>
      <c r="E64" s="191"/>
      <c r="F64" s="227">
        <f>+F63+F50+F37+F24</f>
        <v>20.721789999999999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24253</v>
      </c>
      <c r="E66" s="228" t="s">
        <v>19</v>
      </c>
      <c r="F66" s="200">
        <f>D66*0.0003</f>
        <v>7.2758999999999991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24253</v>
      </c>
      <c r="E67" s="199" t="s">
        <v>77</v>
      </c>
      <c r="F67" s="200">
        <f>D67*0.0003</f>
        <v>7.2758999999999991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24253</v>
      </c>
      <c r="E68" s="191"/>
      <c r="F68" s="210">
        <f>SUM(F66:F67)</f>
        <v>14.551799999999998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156621</v>
      </c>
      <c r="E69" s="237" t="s">
        <v>17</v>
      </c>
      <c r="F69" s="315">
        <v>234.9315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48</v>
      </c>
      <c r="E70" s="242"/>
      <c r="F70" s="319">
        <v>7.2000000000000008E-2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184</v>
      </c>
      <c r="E71" s="242"/>
      <c r="F71" s="319">
        <v>0.27600000000000002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232448</v>
      </c>
      <c r="E72" s="242"/>
      <c r="F72" s="319">
        <v>348.67200000000003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55</v>
      </c>
      <c r="E73" s="242"/>
      <c r="F73" s="319">
        <v>8.2500000000000004E-2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268</v>
      </c>
      <c r="E74" s="246"/>
      <c r="F74" s="319">
        <v>0.40200000000000002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389624</v>
      </c>
      <c r="E75" s="199"/>
      <c r="F75" s="252">
        <f>SUM(F69:F74)</f>
        <v>584.43600000000004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>
      <c r="A76" s="256">
        <v>4.01</v>
      </c>
      <c r="B76" s="256" t="s">
        <v>143</v>
      </c>
      <c r="C76" s="228" t="s">
        <v>187</v>
      </c>
      <c r="D76" s="198">
        <v>215327</v>
      </c>
      <c r="E76" s="237" t="s">
        <v>17</v>
      </c>
      <c r="F76" s="319">
        <v>538.3175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37</v>
      </c>
      <c r="E77" s="242"/>
      <c r="F77" s="319">
        <v>9.2499999999999999E-2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205</v>
      </c>
      <c r="E78" s="246"/>
      <c r="F78" s="370">
        <v>0.51249999999999996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215569</v>
      </c>
      <c r="E79" s="199"/>
      <c r="F79" s="258">
        <f>F76+F77+F78</f>
        <v>538.92250000000001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9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35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605193</v>
      </c>
      <c r="E83" s="191"/>
      <c r="F83" s="227">
        <f>F82+F79+F75</f>
        <v>1123.3585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37.369999999999997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3.2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37.369999999999997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110182</v>
      </c>
      <c r="E92" s="268" t="s">
        <v>35</v>
      </c>
      <c r="F92" s="313">
        <v>440.72800000000001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28878</v>
      </c>
      <c r="E93" s="268"/>
      <c r="F93" s="313">
        <v>115.512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7473</v>
      </c>
      <c r="E94" s="268"/>
      <c r="F94" s="313">
        <v>29.891999999999999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116641</v>
      </c>
      <c r="E95" s="268"/>
      <c r="F95" s="313">
        <v>466.56400000000002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263174</v>
      </c>
      <c r="E96" s="191"/>
      <c r="F96" s="210">
        <f>SUM(F92:F95)</f>
        <v>1052.6960000000001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2211</v>
      </c>
      <c r="E100" s="256" t="s">
        <v>19</v>
      </c>
      <c r="F100" s="200">
        <v>110.55000000000001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923</v>
      </c>
      <c r="E101" s="256"/>
      <c r="F101" s="200">
        <v>64.61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3134</v>
      </c>
      <c r="E102" s="191"/>
      <c r="F102" s="210">
        <f>SUM(F100:F101)</f>
        <v>175.16000000000003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19</v>
      </c>
      <c r="E115" s="199" t="s">
        <v>21</v>
      </c>
      <c r="F115" s="345">
        <f>D115*1.8</f>
        <v>34.200000000000003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20</v>
      </c>
      <c r="E117" s="191"/>
      <c r="F117" s="210">
        <f>SUM(F113:F116)</f>
        <v>35.700000000000003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191</v>
      </c>
      <c r="E120" s="199" t="s">
        <v>19</v>
      </c>
      <c r="F120" s="271">
        <v>14.81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192</v>
      </c>
      <c r="E121" s="191"/>
      <c r="F121" s="252">
        <f>SUM(F119:F120)</f>
        <v>17.810000000000002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19</v>
      </c>
      <c r="E122" s="199" t="s">
        <v>19</v>
      </c>
      <c r="F122" s="271">
        <v>9.5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19</v>
      </c>
      <c r="E123" s="199" t="s">
        <v>19</v>
      </c>
      <c r="F123" s="271">
        <v>5.7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19</v>
      </c>
      <c r="E124" s="191"/>
      <c r="F124" s="252">
        <f>SUM(F122:F123)</f>
        <v>15.2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171</v>
      </c>
      <c r="E125" s="199" t="s">
        <v>19</v>
      </c>
      <c r="F125" s="271">
        <v>17.100000000000001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171</v>
      </c>
      <c r="E126" s="199" t="s">
        <v>19</v>
      </c>
      <c r="F126" s="271">
        <v>20.52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171</v>
      </c>
      <c r="E127" s="191"/>
      <c r="F127" s="252">
        <f>SUM(F125:F126)</f>
        <v>37.620000000000005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622</v>
      </c>
      <c r="E134" s="199" t="s">
        <v>21</v>
      </c>
      <c r="F134" s="271">
        <v>31.1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622</v>
      </c>
      <c r="E135" s="191"/>
      <c r="F135" s="252">
        <f>F134+F133</f>
        <v>31.1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19</v>
      </c>
      <c r="E138" s="199" t="s">
        <v>19</v>
      </c>
      <c r="F138" s="271">
        <v>342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19</v>
      </c>
      <c r="E139" s="199" t="s">
        <v>19</v>
      </c>
      <c r="F139" s="271">
        <v>19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38</v>
      </c>
      <c r="E140" s="191"/>
      <c r="F140" s="252">
        <f>SUM(F137:F139)</f>
        <v>361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897655</v>
      </c>
      <c r="E141" s="282"/>
      <c r="F141" s="335">
        <f>F10+F64+F68+F83+F91+F96+F99+F102+F104+F111+F117+F121+F124+F127+F131+F135+F140</f>
        <v>2995.2880899999991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G69:K74"/>
    <mergeCell ref="P69:R69"/>
    <mergeCell ref="P70:R70"/>
    <mergeCell ref="P71:R71"/>
    <mergeCell ref="P72:R72"/>
    <mergeCell ref="P74:R74"/>
    <mergeCell ref="A64:B64"/>
    <mergeCell ref="A68:B68"/>
    <mergeCell ref="A69:A74"/>
    <mergeCell ref="B69:B74"/>
    <mergeCell ref="E69:E74"/>
    <mergeCell ref="P73:R73"/>
    <mergeCell ref="A63:B63"/>
    <mergeCell ref="A42:A45"/>
    <mergeCell ref="A46:A49"/>
    <mergeCell ref="A50:B50"/>
    <mergeCell ref="A51:A54"/>
    <mergeCell ref="A55:A58"/>
    <mergeCell ref="A59:A62"/>
    <mergeCell ref="A33:A36"/>
    <mergeCell ref="A37:B37"/>
    <mergeCell ref="A38:A41"/>
    <mergeCell ref="A10:B10"/>
    <mergeCell ref="A12:A15"/>
    <mergeCell ref="A16:A19"/>
    <mergeCell ref="A20:A23"/>
    <mergeCell ref="A24:B24"/>
    <mergeCell ref="A25:A28"/>
    <mergeCell ref="A29:A32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300" r:id="rId1"/>
  <rowBreaks count="2" manualBreakCount="2">
    <brk id="38" max="16383" man="1"/>
    <brk id="78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6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1050</v>
      </c>
      <c r="E17" s="199" t="s">
        <v>19</v>
      </c>
      <c r="F17" s="312">
        <f>D17*775/100000</f>
        <v>8.1374999999999993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1050</v>
      </c>
      <c r="E18" s="199" t="s">
        <v>19</v>
      </c>
      <c r="F18" s="200">
        <f>D18*11220/100000</f>
        <v>117.81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1050</v>
      </c>
      <c r="E19" s="199" t="s">
        <v>19</v>
      </c>
      <c r="F19" s="200">
        <f>D19*500/100000</f>
        <v>5.25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1050</v>
      </c>
      <c r="E24" s="199"/>
      <c r="F24" s="210">
        <f>SUM(F13:F23)</f>
        <v>131.19749999999999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/>
      <c r="E34" s="199" t="s">
        <v>19</v>
      </c>
      <c r="F34" s="312">
        <f>575*D34/100000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/>
      <c r="E35" s="199" t="s">
        <v>19</v>
      </c>
      <c r="F35" s="312">
        <f>7480*D35/100000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/>
      <c r="E36" s="199" t="s">
        <v>19</v>
      </c>
      <c r="F36" s="312">
        <f>500*D36/100000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23"/>
      <c r="N44" s="223"/>
      <c r="O44" s="223"/>
      <c r="P44" s="223"/>
      <c r="Q44" s="223"/>
      <c r="R44" s="223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1041</v>
      </c>
      <c r="E47" s="199" t="s">
        <v>19</v>
      </c>
      <c r="F47" s="210">
        <f>D47*67/100000</f>
        <v>0.69747000000000003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210">
        <v>0</v>
      </c>
      <c r="G48" s="211"/>
      <c r="H48" s="211"/>
      <c r="I48" s="211"/>
      <c r="J48" s="211"/>
      <c r="K48" s="211"/>
      <c r="L48" s="211"/>
      <c r="M48" s="223"/>
      <c r="N48" s="223"/>
      <c r="O48" s="223"/>
      <c r="P48" s="223"/>
      <c r="Q48" s="223"/>
      <c r="R48" s="223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1041</v>
      </c>
      <c r="E49" s="199" t="s">
        <v>19</v>
      </c>
      <c r="F49" s="210">
        <f>D49*500/100000</f>
        <v>5.2050000000000001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1041</v>
      </c>
      <c r="E50" s="199"/>
      <c r="F50" s="210">
        <f>SUM(F39:F49)</f>
        <v>5.9024700000000001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2091</v>
      </c>
      <c r="E64" s="191"/>
      <c r="F64" s="227">
        <f>+F63+F50+F37+F24</f>
        <v>137.09996999999998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15746</v>
      </c>
      <c r="E66" s="228" t="s">
        <v>19</v>
      </c>
      <c r="F66" s="200">
        <f>D66*0.0003</f>
        <v>4.7237999999999998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15746</v>
      </c>
      <c r="E67" s="199" t="s">
        <v>77</v>
      </c>
      <c r="F67" s="200">
        <f>D67*0.0003</f>
        <v>4.7237999999999998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15746</v>
      </c>
      <c r="E68" s="191"/>
      <c r="F68" s="210">
        <f>SUM(F66:F67)</f>
        <v>9.4475999999999996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145703</v>
      </c>
      <c r="E69" s="237" t="s">
        <v>17</v>
      </c>
      <c r="F69" s="315">
        <v>218.55450000000002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65</v>
      </c>
      <c r="E70" s="242"/>
      <c r="F70" s="319">
        <v>9.7500000000000003E-2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193</v>
      </c>
      <c r="E71" s="242"/>
      <c r="F71" s="319">
        <v>0.28949999999999998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205129</v>
      </c>
      <c r="E72" s="242"/>
      <c r="F72" s="319">
        <v>307.69350000000003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44</v>
      </c>
      <c r="E73" s="242"/>
      <c r="F73" s="319">
        <v>6.6000000000000003E-2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278</v>
      </c>
      <c r="E74" s="246"/>
      <c r="F74" s="319">
        <v>0.41699999999999998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351412</v>
      </c>
      <c r="E75" s="199"/>
      <c r="F75" s="252">
        <f>SUM(F69:F74)</f>
        <v>527.11800000000005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>
      <c r="A76" s="256">
        <v>4.01</v>
      </c>
      <c r="B76" s="256" t="s">
        <v>143</v>
      </c>
      <c r="C76" s="228" t="s">
        <v>187</v>
      </c>
      <c r="D76" s="198">
        <v>152729</v>
      </c>
      <c r="E76" s="237" t="s">
        <v>17</v>
      </c>
      <c r="F76" s="319">
        <v>381.82249999999999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30</v>
      </c>
      <c r="E77" s="242"/>
      <c r="F77" s="319">
        <v>7.4999999999999997E-2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184</v>
      </c>
      <c r="E78" s="246"/>
      <c r="F78" s="370">
        <v>0.46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ht="15.75">
      <c r="A79" s="218" t="s">
        <v>150</v>
      </c>
      <c r="B79" s="250"/>
      <c r="C79" s="219"/>
      <c r="D79" s="362">
        <f>D76+D77+D78</f>
        <v>152943</v>
      </c>
      <c r="E79" s="363"/>
      <c r="F79" s="332">
        <f>F76+F77+F78</f>
        <v>382.35749999999996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195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504355</v>
      </c>
      <c r="E83" s="191"/>
      <c r="F83" s="227">
        <f>F82+F79+F75</f>
        <v>909.47550000000001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32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28.77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0.75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28.77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69043</v>
      </c>
      <c r="E92" s="268" t="s">
        <v>35</v>
      </c>
      <c r="F92" s="313">
        <v>276.17200000000003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25098</v>
      </c>
      <c r="E93" s="268"/>
      <c r="F93" s="313">
        <v>100.392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16</v>
      </c>
      <c r="E94" s="268"/>
      <c r="F94" s="313">
        <v>6.4000000000000001E-2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101555</v>
      </c>
      <c r="E95" s="268"/>
      <c r="F95" s="313">
        <v>406.22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195712</v>
      </c>
      <c r="E96" s="191"/>
      <c r="F96" s="210">
        <f>SUM(F92:F95)</f>
        <v>782.84800000000007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1809</v>
      </c>
      <c r="E100" s="256" t="s">
        <v>19</v>
      </c>
      <c r="F100" s="200">
        <v>90.45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707</v>
      </c>
      <c r="E101" s="256"/>
      <c r="F101" s="200">
        <v>49.49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2516</v>
      </c>
      <c r="E102" s="191"/>
      <c r="F102" s="210">
        <f>SUM(F100:F101)</f>
        <v>139.94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19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11</v>
      </c>
      <c r="E115" s="199" t="s">
        <v>21</v>
      </c>
      <c r="F115" s="345">
        <f>D115*1.8</f>
        <v>19.8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12</v>
      </c>
      <c r="E117" s="191"/>
      <c r="F117" s="210">
        <f>SUM(F113:F116)</f>
        <v>21.3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150</v>
      </c>
      <c r="E120" s="199" t="s">
        <v>19</v>
      </c>
      <c r="F120" s="271">
        <v>11.23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151</v>
      </c>
      <c r="E121" s="191"/>
      <c r="F121" s="252">
        <f>SUM(F119:F120)</f>
        <v>14.23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11</v>
      </c>
      <c r="E122" s="199" t="s">
        <v>19</v>
      </c>
      <c r="F122" s="271">
        <v>5.5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11</v>
      </c>
      <c r="E123" s="199" t="s">
        <v>19</v>
      </c>
      <c r="F123" s="271">
        <v>3.3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11</v>
      </c>
      <c r="E124" s="191"/>
      <c r="F124" s="252">
        <f>SUM(F122:F123)</f>
        <v>8.8000000000000007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138</v>
      </c>
      <c r="E125" s="199" t="s">
        <v>19</v>
      </c>
      <c r="F125" s="271">
        <v>13.8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138</v>
      </c>
      <c r="E126" s="199" t="s">
        <v>19</v>
      </c>
      <c r="F126" s="271">
        <v>16.559999999999999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138</v>
      </c>
      <c r="E127" s="191"/>
      <c r="F127" s="252">
        <f>SUM(F125:F126)</f>
        <v>30.36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980</v>
      </c>
      <c r="E134" s="199" t="s">
        <v>21</v>
      </c>
      <c r="F134" s="271">
        <v>49</v>
      </c>
      <c r="G134" s="323"/>
      <c r="H134" s="324"/>
      <c r="I134" s="324"/>
      <c r="J134" s="324"/>
      <c r="K134" s="324"/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980</v>
      </c>
      <c r="E135" s="191"/>
      <c r="F135" s="252">
        <f>F134+F133</f>
        <v>49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0.67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12</v>
      </c>
      <c r="E138" s="199" t="s">
        <v>19</v>
      </c>
      <c r="F138" s="271">
        <v>216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12</v>
      </c>
      <c r="E139" s="199" t="s">
        <v>19</v>
      </c>
      <c r="F139" s="271">
        <v>12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24</v>
      </c>
      <c r="E140" s="191"/>
      <c r="F140" s="252">
        <f>SUM(F137:F139)</f>
        <v>228.67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721738</v>
      </c>
      <c r="E141" s="282"/>
      <c r="F141" s="335">
        <f>F10+F64+F68+F83+F91+F96+F99+F102+F104+F111+F117+F121+F124+F127+F131+F135+F140</f>
        <v>2428.9410700000003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56" orientation="landscape" r:id="rId1"/>
  <rowBreaks count="2" manualBreakCount="2">
    <brk id="38" max="16383" man="1"/>
    <brk id="7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170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150</v>
      </c>
      <c r="E17" s="199" t="s">
        <v>19</v>
      </c>
      <c r="F17" s="312">
        <f>D17*775/100000</f>
        <v>1.1625000000000001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150</v>
      </c>
      <c r="E18" s="199" t="s">
        <v>19</v>
      </c>
      <c r="F18" s="200">
        <f>D18*11220/100000</f>
        <v>16.829999999999998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150</v>
      </c>
      <c r="E19" s="199" t="s">
        <v>19</v>
      </c>
      <c r="F19" s="200">
        <f>D19*500/100000</f>
        <v>0.75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150</v>
      </c>
      <c r="E24" s="199"/>
      <c r="F24" s="210">
        <f>SUM(F13:F23)</f>
        <v>18.7425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300</v>
      </c>
      <c r="E30" s="199" t="s">
        <v>19</v>
      </c>
      <c r="F30" s="312">
        <f>D30*775/100000</f>
        <v>2.3250000000000002</v>
      </c>
      <c r="G30" s="191"/>
      <c r="H30" s="191"/>
      <c r="I30" s="191"/>
      <c r="J30" s="191"/>
      <c r="K30" s="191"/>
      <c r="L30" s="191"/>
      <c r="M30" s="223" t="s">
        <v>95</v>
      </c>
      <c r="N30" s="223" t="s">
        <v>95</v>
      </c>
      <c r="O30" s="223" t="s">
        <v>95</v>
      </c>
      <c r="P30" s="223" t="s">
        <v>95</v>
      </c>
      <c r="Q30" s="223" t="s">
        <v>95</v>
      </c>
      <c r="R30" s="223" t="s">
        <v>95</v>
      </c>
    </row>
    <row r="31" spans="1:18" ht="29.25" customHeight="1">
      <c r="A31" s="215"/>
      <c r="B31" s="197" t="s">
        <v>75</v>
      </c>
      <c r="C31" s="197" t="s">
        <v>42</v>
      </c>
      <c r="D31" s="198">
        <v>300</v>
      </c>
      <c r="E31" s="199" t="s">
        <v>19</v>
      </c>
      <c r="F31" s="200">
        <f>D31*11220/100000</f>
        <v>33.659999999999997</v>
      </c>
      <c r="G31" s="191"/>
      <c r="H31" s="191"/>
      <c r="I31" s="191"/>
      <c r="J31" s="191"/>
      <c r="K31" s="191"/>
      <c r="L31" s="191"/>
      <c r="M31" s="223" t="s">
        <v>95</v>
      </c>
      <c r="N31" s="223" t="s">
        <v>95</v>
      </c>
      <c r="O31" s="223" t="s">
        <v>95</v>
      </c>
      <c r="P31" s="223" t="s">
        <v>95</v>
      </c>
      <c r="Q31" s="223" t="s">
        <v>95</v>
      </c>
      <c r="R31" s="223" t="s">
        <v>95</v>
      </c>
    </row>
    <row r="32" spans="1:18" ht="25.5" customHeight="1">
      <c r="A32" s="216"/>
      <c r="B32" s="197" t="s">
        <v>94</v>
      </c>
      <c r="C32" s="197" t="s">
        <v>42</v>
      </c>
      <c r="D32" s="198">
        <v>300</v>
      </c>
      <c r="E32" s="199" t="s">
        <v>19</v>
      </c>
      <c r="F32" s="200">
        <f>D32*500/100000</f>
        <v>1.5</v>
      </c>
      <c r="G32" s="191"/>
      <c r="H32" s="191"/>
      <c r="I32" s="191"/>
      <c r="J32" s="191"/>
      <c r="K32" s="191"/>
      <c r="L32" s="191"/>
      <c r="M32" s="223" t="s">
        <v>95</v>
      </c>
      <c r="N32" s="223" t="s">
        <v>95</v>
      </c>
      <c r="O32" s="223" t="s">
        <v>95</v>
      </c>
      <c r="P32" s="223" t="s">
        <v>95</v>
      </c>
      <c r="Q32" s="223" t="s">
        <v>95</v>
      </c>
      <c r="R32" s="223" t="s">
        <v>95</v>
      </c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12">
        <f>67*D34/100000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f>7480*D35/100000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312">
        <f>500*D36/100000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300</v>
      </c>
      <c r="E37" s="199"/>
      <c r="F37" s="210">
        <f>SUM(F26:F36)</f>
        <v>37.484999999999999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1050</v>
      </c>
      <c r="E47" s="199" t="s">
        <v>19</v>
      </c>
      <c r="F47" s="210">
        <f>D47*67/100000</f>
        <v>0.70350000000000001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21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1050</v>
      </c>
      <c r="E49" s="199" t="s">
        <v>19</v>
      </c>
      <c r="F49" s="210">
        <f>D49*500/100000</f>
        <v>5.25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1050</v>
      </c>
      <c r="E50" s="199"/>
      <c r="F50" s="210">
        <f>SUM(F39:F49)</f>
        <v>5.9535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1500</v>
      </c>
      <c r="E64" s="191"/>
      <c r="F64" s="227">
        <f>+F63+F50+F37+F24</f>
        <v>62.180999999999997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21721</v>
      </c>
      <c r="E66" s="228" t="s">
        <v>19</v>
      </c>
      <c r="F66" s="200">
        <f>D66*0.0003</f>
        <v>6.5162999999999993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21721</v>
      </c>
      <c r="E67" s="199" t="s">
        <v>77</v>
      </c>
      <c r="F67" s="200">
        <f>D67*0.0003</f>
        <v>6.5162999999999993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21721</v>
      </c>
      <c r="E68" s="191"/>
      <c r="F68" s="210">
        <f>SUM(F66:F67)</f>
        <v>13.032599999999999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246056</v>
      </c>
      <c r="E69" s="237" t="s">
        <v>17</v>
      </c>
      <c r="F69" s="315">
        <v>369.084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76</v>
      </c>
      <c r="E70" s="242"/>
      <c r="F70" s="319">
        <v>0.114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214</v>
      </c>
      <c r="E71" s="242"/>
      <c r="F71" s="319">
        <v>0.32100000000000001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177892</v>
      </c>
      <c r="E72" s="242"/>
      <c r="F72" s="319">
        <v>266.83800000000002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102</v>
      </c>
      <c r="E73" s="242"/>
      <c r="F73" s="319">
        <v>0.153</v>
      </c>
      <c r="G73" s="243"/>
      <c r="H73" s="244"/>
      <c r="I73" s="244"/>
      <c r="J73" s="244"/>
      <c r="K73" s="244"/>
      <c r="L73" s="211"/>
      <c r="M73" s="211"/>
      <c r="N73" s="211"/>
      <c r="O73" s="211"/>
      <c r="P73" s="211"/>
      <c r="Q73" s="211"/>
      <c r="R73" s="211"/>
      <c r="S73" s="212"/>
      <c r="T73" s="212"/>
      <c r="U73" s="212"/>
    </row>
    <row r="74" spans="1:21">
      <c r="A74" s="241"/>
      <c r="B74" s="241"/>
      <c r="C74" s="228" t="s">
        <v>186</v>
      </c>
      <c r="D74" s="198">
        <v>313</v>
      </c>
      <c r="E74" s="246"/>
      <c r="F74" s="319">
        <v>0.46950000000000003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424653</v>
      </c>
      <c r="E75" s="199"/>
      <c r="F75" s="252">
        <f>SUM(F69:F74)</f>
        <v>636.97950000000003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>
      <c r="A76" s="256">
        <v>4.01</v>
      </c>
      <c r="B76" s="256" t="s">
        <v>143</v>
      </c>
      <c r="C76" s="228" t="s">
        <v>187</v>
      </c>
      <c r="D76" s="198">
        <v>232320</v>
      </c>
      <c r="E76" s="237" t="s">
        <v>17</v>
      </c>
      <c r="F76" s="319">
        <v>580.80000000000007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105</v>
      </c>
      <c r="E77" s="242"/>
      <c r="F77" s="319">
        <v>0.26250000000000001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177</v>
      </c>
      <c r="E78" s="246"/>
      <c r="F78" s="370">
        <v>0.4425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ht="15.75">
      <c r="A79" s="218" t="s">
        <v>150</v>
      </c>
      <c r="B79" s="250"/>
      <c r="C79" s="219"/>
      <c r="D79" s="362">
        <f>D76+D77+D78</f>
        <v>232602</v>
      </c>
      <c r="E79" s="363"/>
      <c r="F79" s="332">
        <f>F76+F77+F78</f>
        <v>581.50500000000011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23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23.25" customHeight="1">
      <c r="A81" s="199"/>
      <c r="B81" s="221" t="s">
        <v>145</v>
      </c>
      <c r="C81" s="221"/>
      <c r="D81" s="263"/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65"/>
      <c r="Q82" s="265"/>
      <c r="R82" s="265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657255</v>
      </c>
      <c r="E83" s="191"/>
      <c r="F83" s="227">
        <f>F82+F79+F75</f>
        <v>1218.4845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23.2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36.93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3" customHeight="1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36.93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79646</v>
      </c>
      <c r="E92" s="268" t="s">
        <v>35</v>
      </c>
      <c r="F92" s="313">
        <v>318.584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52340</v>
      </c>
      <c r="E93" s="268"/>
      <c r="F93" s="313">
        <v>209.36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690</v>
      </c>
      <c r="E94" s="268"/>
      <c r="F94" s="313">
        <v>2.7600000000000002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133663</v>
      </c>
      <c r="E95" s="268"/>
      <c r="F95" s="313">
        <v>534.65200000000004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266339</v>
      </c>
      <c r="E96" s="191"/>
      <c r="F96" s="210">
        <f>SUM(F92:F95)</f>
        <v>1065.356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2107</v>
      </c>
      <c r="E100" s="256" t="s">
        <v>19</v>
      </c>
      <c r="F100" s="200">
        <v>105.35000000000001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969</v>
      </c>
      <c r="E101" s="256"/>
      <c r="F101" s="200">
        <v>67.830000000000013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3076</v>
      </c>
      <c r="E102" s="191"/>
      <c r="F102" s="210">
        <f>SUM(F100:F101)</f>
        <v>173.18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20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16</v>
      </c>
      <c r="E115" s="199" t="s">
        <v>21</v>
      </c>
      <c r="F115" s="345">
        <f>D115*1.8</f>
        <v>28.8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17</v>
      </c>
      <c r="E117" s="191"/>
      <c r="F117" s="210">
        <f>SUM(F113:F116)</f>
        <v>30.3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199</v>
      </c>
      <c r="E120" s="199" t="s">
        <v>19</v>
      </c>
      <c r="F120" s="271">
        <v>14.87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200</v>
      </c>
      <c r="E121" s="191"/>
      <c r="F121" s="252">
        <f>SUM(F119:F120)</f>
        <v>17.869999999999997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16</v>
      </c>
      <c r="E122" s="199" t="s">
        <v>19</v>
      </c>
      <c r="F122" s="271">
        <v>8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f>D122</f>
        <v>16</v>
      </c>
      <c r="E123" s="199" t="s">
        <v>19</v>
      </c>
      <c r="F123" s="271">
        <v>4.8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16</v>
      </c>
      <c r="E124" s="191"/>
      <c r="F124" s="252">
        <f>SUM(F122:F123)</f>
        <v>12.8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182</v>
      </c>
      <c r="E125" s="199" t="s">
        <v>19</v>
      </c>
      <c r="F125" s="271">
        <v>18.2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182</v>
      </c>
      <c r="E126" s="199" t="s">
        <v>19</v>
      </c>
      <c r="F126" s="271">
        <v>21.84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182</v>
      </c>
      <c r="E127" s="191"/>
      <c r="F127" s="252">
        <f>SUM(F125:F126)</f>
        <v>40.04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319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66"/>
      <c r="H133" s="266"/>
      <c r="I133" s="266"/>
      <c r="J133" s="266"/>
      <c r="K133" s="266"/>
      <c r="L133" s="278"/>
      <c r="M133" s="278"/>
      <c r="N133" s="278"/>
      <c r="O133" s="278"/>
      <c r="P133" s="278"/>
      <c r="Q133" s="278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358</v>
      </c>
      <c r="E134" s="199" t="s">
        <v>21</v>
      </c>
      <c r="F134" s="271">
        <v>17.899999999999999</v>
      </c>
      <c r="G134" s="266"/>
      <c r="H134" s="266"/>
      <c r="I134" s="266"/>
      <c r="J134" s="266"/>
      <c r="K134" s="266"/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358</v>
      </c>
      <c r="E135" s="191"/>
      <c r="F135" s="252">
        <f>F134+F133</f>
        <v>17.899999999999999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16</v>
      </c>
      <c r="E138" s="199" t="s">
        <v>19</v>
      </c>
      <c r="F138" s="271">
        <v>288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16</v>
      </c>
      <c r="E139" s="199" t="s">
        <v>19</v>
      </c>
      <c r="F139" s="271">
        <v>16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32</v>
      </c>
      <c r="E140" s="191"/>
      <c r="F140" s="252">
        <f>SUM(F137:F139)</f>
        <v>304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950698</v>
      </c>
      <c r="E141" s="282"/>
      <c r="F141" s="335">
        <f>F10+F64+F68+F83+F91+F96+F99+F102+F104+F111+F117+F121+F124+F127+F131+F135+F140</f>
        <v>3062.0741000000003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6"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2:R82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6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113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559</v>
      </c>
      <c r="E17" s="199" t="s">
        <v>19</v>
      </c>
      <c r="F17" s="312">
        <f>D17*775/100000</f>
        <v>4.3322500000000002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559</v>
      </c>
      <c r="E18" s="199" t="s">
        <v>19</v>
      </c>
      <c r="F18" s="200">
        <f>D18*11220/100000</f>
        <v>62.719799999999999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 ht="15" customHeight="1">
      <c r="A19" s="216"/>
      <c r="B19" s="197" t="s">
        <v>94</v>
      </c>
      <c r="C19" s="197" t="s">
        <v>42</v>
      </c>
      <c r="D19" s="198">
        <v>559</v>
      </c>
      <c r="E19" s="199" t="s">
        <v>19</v>
      </c>
      <c r="F19" s="200">
        <f>D19*500/100000</f>
        <v>2.7949999999999999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559</v>
      </c>
      <c r="E24" s="199"/>
      <c r="F24" s="210">
        <f>SUM(F13:F23)</f>
        <v>69.847049999999996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/>
      <c r="E30" s="199" t="s">
        <v>19</v>
      </c>
      <c r="F30" s="210">
        <f>D30*775/100000</f>
        <v>0</v>
      </c>
      <c r="G30" s="191"/>
      <c r="H30" s="191"/>
      <c r="I30" s="191"/>
      <c r="J30" s="191"/>
      <c r="K30" s="191"/>
      <c r="L30" s="191"/>
      <c r="M30" s="223"/>
      <c r="N30" s="223"/>
      <c r="O30" s="223"/>
      <c r="P30" s="223"/>
      <c r="Q30" s="223"/>
      <c r="R30" s="223"/>
    </row>
    <row r="31" spans="1:18" ht="29.25" customHeight="1">
      <c r="A31" s="215"/>
      <c r="B31" s="197" t="s">
        <v>75</v>
      </c>
      <c r="C31" s="197" t="s">
        <v>42</v>
      </c>
      <c r="D31" s="198"/>
      <c r="E31" s="199" t="s">
        <v>19</v>
      </c>
      <c r="F31" s="210">
        <f>D31*11220/100000</f>
        <v>0</v>
      </c>
      <c r="G31" s="191"/>
      <c r="H31" s="191"/>
      <c r="I31" s="191"/>
      <c r="J31" s="191"/>
      <c r="K31" s="191"/>
      <c r="L31" s="191"/>
      <c r="M31" s="223"/>
      <c r="N31" s="223"/>
      <c r="O31" s="223"/>
      <c r="P31" s="223"/>
      <c r="Q31" s="223"/>
      <c r="R31" s="223"/>
    </row>
    <row r="32" spans="1:18" ht="25.5" customHeight="1">
      <c r="A32" s="216"/>
      <c r="B32" s="197" t="s">
        <v>94</v>
      </c>
      <c r="C32" s="197" t="s">
        <v>42</v>
      </c>
      <c r="D32" s="198"/>
      <c r="E32" s="199" t="s">
        <v>19</v>
      </c>
      <c r="F32" s="210">
        <f>D32*500/100000</f>
        <v>0</v>
      </c>
      <c r="G32" s="191"/>
      <c r="H32" s="191"/>
      <c r="I32" s="191"/>
      <c r="J32" s="191"/>
      <c r="K32" s="191"/>
      <c r="L32" s="191"/>
      <c r="M32" s="223"/>
      <c r="N32" s="223"/>
      <c r="O32" s="223"/>
      <c r="P32" s="223"/>
      <c r="Q32" s="223"/>
      <c r="R32" s="223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>
        <v>400</v>
      </c>
      <c r="E34" s="199" t="s">
        <v>19</v>
      </c>
      <c r="F34" s="312">
        <f>67*D34/100000</f>
        <v>0.26800000000000002</v>
      </c>
      <c r="G34" s="191"/>
      <c r="H34" s="191"/>
      <c r="I34" s="191"/>
      <c r="J34" s="191"/>
      <c r="K34" s="191"/>
      <c r="L34" s="191"/>
      <c r="M34" s="223" t="s">
        <v>95</v>
      </c>
      <c r="N34" s="223" t="s">
        <v>95</v>
      </c>
      <c r="O34" s="223" t="s">
        <v>95</v>
      </c>
      <c r="P34" s="223" t="s">
        <v>95</v>
      </c>
      <c r="Q34" s="223" t="s">
        <v>95</v>
      </c>
      <c r="R34" s="223" t="s">
        <v>95</v>
      </c>
    </row>
    <row r="35" spans="1:21" ht="25.5" customHeight="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f>7480*D35/100000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>
        <v>400</v>
      </c>
      <c r="E36" s="199" t="s">
        <v>19</v>
      </c>
      <c r="F36" s="312">
        <f>500*D36/100000</f>
        <v>2</v>
      </c>
      <c r="G36" s="191"/>
      <c r="H36" s="191"/>
      <c r="I36" s="191"/>
      <c r="J36" s="191"/>
      <c r="K36" s="191"/>
      <c r="L36" s="191"/>
      <c r="M36" s="223" t="s">
        <v>95</v>
      </c>
      <c r="N36" s="223" t="s">
        <v>95</v>
      </c>
      <c r="O36" s="223" t="s">
        <v>95</v>
      </c>
      <c r="P36" s="223" t="s">
        <v>95</v>
      </c>
      <c r="Q36" s="223" t="s">
        <v>95</v>
      </c>
      <c r="R36" s="223" t="s">
        <v>95</v>
      </c>
    </row>
    <row r="37" spans="1:21" ht="30" customHeight="1">
      <c r="A37" s="218" t="s">
        <v>147</v>
      </c>
      <c r="B37" s="219"/>
      <c r="C37" s="197"/>
      <c r="D37" s="195">
        <f>+D34+D30+D26</f>
        <v>400</v>
      </c>
      <c r="E37" s="199"/>
      <c r="F37" s="210">
        <f>SUM(F26:F36)</f>
        <v>2.2679999999999998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3181</v>
      </c>
      <c r="E43" s="199" t="s">
        <v>19</v>
      </c>
      <c r="F43" s="217">
        <f>D43*67/100000</f>
        <v>2.1312700000000002</v>
      </c>
      <c r="G43" s="211"/>
      <c r="H43" s="211"/>
      <c r="I43" s="211"/>
      <c r="J43" s="211"/>
      <c r="K43" s="211"/>
      <c r="L43" s="211"/>
      <c r="M43" s="223" t="s">
        <v>95</v>
      </c>
      <c r="N43" s="223" t="s">
        <v>95</v>
      </c>
      <c r="O43" s="223" t="s">
        <v>95</v>
      </c>
      <c r="P43" s="223" t="s">
        <v>95</v>
      </c>
      <c r="Q43" s="223" t="s">
        <v>95</v>
      </c>
      <c r="R43" s="223" t="s">
        <v>95</v>
      </c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217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3181</v>
      </c>
      <c r="E45" s="199" t="s">
        <v>19</v>
      </c>
      <c r="F45" s="217">
        <f>D45*500/100000</f>
        <v>15.904999999999999</v>
      </c>
      <c r="G45" s="211"/>
      <c r="H45" s="211"/>
      <c r="I45" s="211"/>
      <c r="J45" s="211"/>
      <c r="K45" s="211"/>
      <c r="L45" s="211"/>
      <c r="M45" s="223" t="s">
        <v>95</v>
      </c>
      <c r="N45" s="223" t="s">
        <v>95</v>
      </c>
      <c r="O45" s="223" t="s">
        <v>95</v>
      </c>
      <c r="P45" s="223" t="s">
        <v>95</v>
      </c>
      <c r="Q45" s="223" t="s">
        <v>95</v>
      </c>
      <c r="R45" s="223" t="s">
        <v>95</v>
      </c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/>
      <c r="E47" s="199" t="s">
        <v>19</v>
      </c>
      <c r="F47" s="210">
        <f>D47*67/100000</f>
        <v>0</v>
      </c>
      <c r="G47" s="211"/>
      <c r="H47" s="211"/>
      <c r="I47" s="211"/>
      <c r="J47" s="211"/>
      <c r="K47" s="211"/>
      <c r="L47" s="211"/>
      <c r="M47" s="223"/>
      <c r="N47" s="223"/>
      <c r="O47" s="223"/>
      <c r="P47" s="223"/>
      <c r="Q47" s="223"/>
      <c r="R47" s="223"/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21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/>
      <c r="E49" s="199" t="s">
        <v>19</v>
      </c>
      <c r="F49" s="210">
        <f>D49*500/100000</f>
        <v>0</v>
      </c>
      <c r="G49" s="211"/>
      <c r="H49" s="211"/>
      <c r="I49" s="211"/>
      <c r="J49" s="211"/>
      <c r="K49" s="211"/>
      <c r="L49" s="211"/>
      <c r="M49" s="223"/>
      <c r="N49" s="223"/>
      <c r="O49" s="223"/>
      <c r="P49" s="223"/>
      <c r="Q49" s="223"/>
      <c r="R49" s="223"/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3181</v>
      </c>
      <c r="E50" s="199"/>
      <c r="F50" s="210">
        <f>SUM(F39:F49)</f>
        <v>18.036269999999998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4140</v>
      </c>
      <c r="E64" s="191"/>
      <c r="F64" s="227">
        <f>+F63+F50+F37+F24</f>
        <v>90.151319999999998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24141</v>
      </c>
      <c r="E66" s="228" t="s">
        <v>19</v>
      </c>
      <c r="F66" s="200">
        <f>D66*0.0003</f>
        <v>7.2422999999999993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15" customHeight="1">
      <c r="A67" s="191"/>
      <c r="B67" s="197" t="s">
        <v>76</v>
      </c>
      <c r="C67" s="197" t="s">
        <v>114</v>
      </c>
      <c r="D67" s="198">
        <v>24141</v>
      </c>
      <c r="E67" s="199" t="s">
        <v>77</v>
      </c>
      <c r="F67" s="200">
        <f>D67*0.0003</f>
        <v>7.2422999999999993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24141</v>
      </c>
      <c r="E68" s="191"/>
      <c r="F68" s="210">
        <f>SUM(F66:F67)</f>
        <v>14.484599999999999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.75" customHeight="1">
      <c r="A69" s="236">
        <v>4</v>
      </c>
      <c r="B69" s="236" t="s">
        <v>142</v>
      </c>
      <c r="C69" s="228" t="s">
        <v>181</v>
      </c>
      <c r="D69" s="198">
        <v>268942</v>
      </c>
      <c r="E69" s="237" t="s">
        <v>17</v>
      </c>
      <c r="F69" s="315">
        <v>403.41300000000001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41</v>
      </c>
      <c r="E70" s="242"/>
      <c r="F70" s="319">
        <v>6.1499999999999999E-2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193</v>
      </c>
      <c r="E71" s="242"/>
      <c r="F71" s="319">
        <v>0.28949999999999998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356182</v>
      </c>
      <c r="E72" s="242"/>
      <c r="F72" s="319">
        <v>534.27300000000002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85</v>
      </c>
      <c r="E73" s="242"/>
      <c r="F73" s="319">
        <v>0.1275</v>
      </c>
      <c r="G73" s="243"/>
      <c r="H73" s="244"/>
      <c r="I73" s="244"/>
      <c r="J73" s="244"/>
      <c r="K73" s="244"/>
      <c r="L73" s="211"/>
      <c r="M73" s="211"/>
      <c r="N73" s="211"/>
      <c r="O73" s="211"/>
      <c r="P73" s="211"/>
      <c r="Q73" s="211"/>
      <c r="R73" s="211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269</v>
      </c>
      <c r="E74" s="246"/>
      <c r="F74" s="319">
        <v>0.40350000000000003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625712</v>
      </c>
      <c r="E75" s="199"/>
      <c r="F75" s="252">
        <f>SUM(F69:F74)</f>
        <v>938.5680000000001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>
      <c r="A76" s="256">
        <v>4.01</v>
      </c>
      <c r="B76" s="256" t="s">
        <v>143</v>
      </c>
      <c r="C76" s="228" t="s">
        <v>187</v>
      </c>
      <c r="D76" s="198">
        <v>214067</v>
      </c>
      <c r="E76" s="237" t="s">
        <v>17</v>
      </c>
      <c r="F76" s="319">
        <v>535.16750000000002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>
        <v>83</v>
      </c>
      <c r="E77" s="242"/>
      <c r="F77" s="319">
        <v>0.20750000000000002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>
        <v>244</v>
      </c>
      <c r="E78" s="246"/>
      <c r="F78" s="370">
        <v>0.61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214394</v>
      </c>
      <c r="E79" s="199"/>
      <c r="F79" s="258">
        <f>F76+F77+F78</f>
        <v>535.98500000000001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3" customHeight="1">
      <c r="A80" s="259"/>
      <c r="B80" s="260" t="s">
        <v>144</v>
      </c>
      <c r="C80" s="221" t="s">
        <v>37</v>
      </c>
      <c r="D80" s="263"/>
      <c r="E80" s="199" t="s">
        <v>19</v>
      </c>
      <c r="F80" s="200"/>
      <c r="G80" s="211"/>
      <c r="H80" s="211"/>
      <c r="I80" s="211"/>
      <c r="J80" s="211"/>
      <c r="K80" s="211"/>
      <c r="L80" s="211" t="s">
        <v>84</v>
      </c>
      <c r="M80" s="211" t="s">
        <v>85</v>
      </c>
      <c r="N80" s="211" t="s">
        <v>91</v>
      </c>
      <c r="O80" s="211"/>
      <c r="P80" s="265" t="s">
        <v>90</v>
      </c>
      <c r="Q80" s="265"/>
      <c r="R80" s="265"/>
      <c r="S80" s="212"/>
      <c r="T80" s="212"/>
      <c r="U80" s="212"/>
    </row>
    <row r="81" spans="1:21" ht="36" customHeight="1">
      <c r="A81" s="199"/>
      <c r="B81" s="221" t="s">
        <v>145</v>
      </c>
      <c r="C81" s="221"/>
      <c r="D81" s="263"/>
      <c r="E81" s="199" t="s">
        <v>19</v>
      </c>
      <c r="F81" s="200"/>
      <c r="G81" s="211"/>
      <c r="H81" s="211"/>
      <c r="I81" s="211"/>
      <c r="J81" s="211"/>
      <c r="K81" s="211"/>
      <c r="L81" s="211" t="s">
        <v>84</v>
      </c>
      <c r="M81" s="211" t="s">
        <v>85</v>
      </c>
      <c r="N81" s="211" t="s">
        <v>91</v>
      </c>
      <c r="O81" s="211"/>
      <c r="P81" s="265" t="s">
        <v>90</v>
      </c>
      <c r="Q81" s="265"/>
      <c r="R81" s="265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840106</v>
      </c>
      <c r="E83" s="191"/>
      <c r="F83" s="227">
        <f>F82+F79+F75</f>
        <v>1474.5530000000001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31.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42.34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8.5" customHeight="1">
      <c r="A86" s="199"/>
      <c r="B86" s="221" t="s">
        <v>82</v>
      </c>
      <c r="C86" s="221" t="s">
        <v>42</v>
      </c>
      <c r="D86" s="263"/>
      <c r="E86" s="241"/>
      <c r="F86" s="200"/>
      <c r="G86" s="266"/>
      <c r="H86" s="266"/>
      <c r="I86" s="266"/>
      <c r="J86" s="266"/>
      <c r="K86" s="266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266"/>
      <c r="H87" s="266"/>
      <c r="I87" s="266"/>
      <c r="J87" s="266"/>
      <c r="K87" s="266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266"/>
      <c r="H88" s="266"/>
      <c r="I88" s="266"/>
      <c r="J88" s="266"/>
      <c r="K88" s="266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266"/>
      <c r="H89" s="266"/>
      <c r="I89" s="266"/>
      <c r="J89" s="266"/>
      <c r="K89" s="266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266"/>
      <c r="H90" s="266"/>
      <c r="I90" s="266"/>
      <c r="J90" s="266"/>
      <c r="K90" s="266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42.34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v>141816</v>
      </c>
      <c r="E92" s="268" t="s">
        <v>35</v>
      </c>
      <c r="F92" s="313">
        <v>567.26400000000001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>
        <v>46819</v>
      </c>
      <c r="E93" s="268"/>
      <c r="F93" s="313">
        <v>187.27600000000001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>
        <v>26821</v>
      </c>
      <c r="E94" s="268"/>
      <c r="F94" s="313">
        <v>107.28400000000001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v>113928</v>
      </c>
      <c r="E95" s="268"/>
      <c r="F95" s="313">
        <v>455.71199999999999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329384</v>
      </c>
      <c r="E96" s="191"/>
      <c r="F96" s="210">
        <f>SUM(F92:F95)</f>
        <v>1317.5360000000001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>
        <v>2614</v>
      </c>
      <c r="E100" s="256" t="s">
        <v>19</v>
      </c>
      <c r="F100" s="200">
        <v>130.70000000000002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>
        <v>982</v>
      </c>
      <c r="E101" s="256"/>
      <c r="F101" s="200">
        <v>68.740000000000009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3596</v>
      </c>
      <c r="E102" s="191"/>
      <c r="F102" s="210">
        <f>SUM(F100:F101)</f>
        <v>199.44000000000003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20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>
        <v>0</v>
      </c>
      <c r="E114" s="199" t="s">
        <v>21</v>
      </c>
      <c r="F114" s="271">
        <v>0</v>
      </c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 ht="24.75" customHeight="1">
      <c r="A115" s="199" t="s">
        <v>58</v>
      </c>
      <c r="B115" s="221" t="s">
        <v>61</v>
      </c>
      <c r="C115" s="221" t="s">
        <v>62</v>
      </c>
      <c r="D115" s="263">
        <v>18</v>
      </c>
      <c r="E115" s="199" t="s">
        <v>21</v>
      </c>
      <c r="F115" s="345">
        <f>D115*1.8</f>
        <v>32.4</v>
      </c>
      <c r="G115" s="266"/>
      <c r="H115" s="266"/>
      <c r="I115" s="266"/>
      <c r="J115" s="266"/>
      <c r="K115" s="211" t="s">
        <v>95</v>
      </c>
      <c r="L115" s="211" t="s">
        <v>95</v>
      </c>
      <c r="M115" s="211" t="s">
        <v>95</v>
      </c>
      <c r="N115" s="266"/>
      <c r="O115" s="266"/>
      <c r="P115" s="266"/>
      <c r="Q115" s="266"/>
      <c r="R115" s="266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 t="s">
        <v>21</v>
      </c>
      <c r="F116" s="271">
        <v>1.5</v>
      </c>
      <c r="G116" s="266"/>
      <c r="H116" s="266"/>
      <c r="I116" s="266"/>
      <c r="J116" s="266"/>
      <c r="K116" s="211" t="s">
        <v>95</v>
      </c>
      <c r="L116" s="211" t="s">
        <v>95</v>
      </c>
      <c r="M116" s="211" t="s">
        <v>95</v>
      </c>
      <c r="N116" s="266"/>
      <c r="O116" s="266"/>
      <c r="P116" s="266"/>
      <c r="Q116" s="266"/>
      <c r="R116" s="266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19</v>
      </c>
      <c r="E117" s="191"/>
      <c r="F117" s="210">
        <f>SUM(F113:F116)</f>
        <v>33.9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212</v>
      </c>
      <c r="E120" s="199" t="s">
        <v>19</v>
      </c>
      <c r="F120" s="271">
        <v>15.93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213</v>
      </c>
      <c r="E121" s="191"/>
      <c r="F121" s="252">
        <f>SUM(F119:F120)</f>
        <v>16.93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18</v>
      </c>
      <c r="E122" s="199" t="s">
        <v>19</v>
      </c>
      <c r="F122" s="271">
        <v>9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18</v>
      </c>
      <c r="E123" s="199" t="s">
        <v>19</v>
      </c>
      <c r="F123" s="271">
        <v>5.4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18</v>
      </c>
      <c r="E124" s="191"/>
      <c r="F124" s="252">
        <f>SUM(F122:F123)</f>
        <v>14.4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193</v>
      </c>
      <c r="E125" s="199" t="s">
        <v>19</v>
      </c>
      <c r="F125" s="271">
        <v>19.3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193</v>
      </c>
      <c r="E126" s="199" t="s">
        <v>19</v>
      </c>
      <c r="F126" s="271">
        <v>23.16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193</v>
      </c>
      <c r="E127" s="191"/>
      <c r="F127" s="252">
        <f>SUM(F125:F126)</f>
        <v>42.46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500</v>
      </c>
      <c r="E134" s="199" t="s">
        <v>21</v>
      </c>
      <c r="F134" s="271">
        <v>25</v>
      </c>
      <c r="G134" s="266"/>
      <c r="H134" s="266"/>
      <c r="I134" s="266"/>
      <c r="J134" s="266"/>
      <c r="K134" s="266"/>
      <c r="L134" s="266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500</v>
      </c>
      <c r="E135" s="191"/>
      <c r="F135" s="252">
        <f>F134+F133</f>
        <v>25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18</v>
      </c>
      <c r="E138" s="199" t="s">
        <v>19</v>
      </c>
      <c r="F138" s="271">
        <v>324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18</v>
      </c>
      <c r="E139" s="199" t="s">
        <v>19</v>
      </c>
      <c r="F139" s="271">
        <v>18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36</v>
      </c>
      <c r="E140" s="191"/>
      <c r="F140" s="252">
        <f>SUM(F137:F139)</f>
        <v>342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1202348</v>
      </c>
      <c r="E141" s="282"/>
      <c r="F141" s="335">
        <f>F10+F64+F68+F83+F91+F96+F99+F102+F104+F111+F117+F121+F124+F127+F131+F135+F140</f>
        <v>3683.1949199999999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6"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5:A58"/>
    <mergeCell ref="A59:A62"/>
    <mergeCell ref="A64:B64"/>
    <mergeCell ref="A68:B68"/>
    <mergeCell ref="A69:A74"/>
    <mergeCell ref="B69:B74"/>
    <mergeCell ref="A63:B63"/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</mergeCells>
  <printOptions horizontalCentered="1"/>
  <pageMargins left="0.25" right="0.25" top="0.25" bottom="0.25" header="0" footer="0"/>
  <pageSetup paperSize="9" scale="62" orientation="landscape" r:id="rId1"/>
  <rowBreaks count="2" manualBreakCount="2">
    <brk id="38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152"/>
  <sheetViews>
    <sheetView view="pageBreakPreview" zoomScale="70" zoomScaleSheetLayoutView="70" workbookViewId="0">
      <pane xSplit="2" ySplit="5" topLeftCell="C126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0" ht="26.25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0" ht="18.75">
      <c r="A2" s="181" t="s">
        <v>98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0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0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0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0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0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0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0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0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</row>
    <row r="11" spans="1:20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0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0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0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0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0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400</v>
      </c>
      <c r="E17" s="199" t="s">
        <v>19</v>
      </c>
      <c r="F17" s="312">
        <f>D17*775/100000</f>
        <v>3.1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400</v>
      </c>
      <c r="E18" s="199" t="s">
        <v>19</v>
      </c>
      <c r="F18" s="200">
        <f>D18*11220/100000</f>
        <v>44.88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>
      <c r="A19" s="216"/>
      <c r="B19" s="197" t="s">
        <v>94</v>
      </c>
      <c r="C19" s="197" t="s">
        <v>42</v>
      </c>
      <c r="D19" s="198">
        <v>400</v>
      </c>
      <c r="E19" s="199" t="s">
        <v>19</v>
      </c>
      <c r="F19" s="200">
        <f>D19*500/100000</f>
        <v>2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400</v>
      </c>
      <c r="E24" s="199"/>
      <c r="F24" s="210">
        <f>SUM(F13:F23)</f>
        <v>49.980000000000004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9.25" customHeight="1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0" ht="25.5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0">
      <c r="A34" s="215"/>
      <c r="B34" s="197" t="s">
        <v>74</v>
      </c>
      <c r="C34" s="197" t="s">
        <v>42</v>
      </c>
      <c r="D34" s="198"/>
      <c r="E34" s="199" t="s">
        <v>19</v>
      </c>
      <c r="F34" s="312">
        <f>67*D34/100000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223"/>
      <c r="P34" s="223"/>
      <c r="Q34" s="223"/>
      <c r="R34" s="223"/>
    </row>
    <row r="35" spans="1:20">
      <c r="A35" s="215"/>
      <c r="B35" s="197" t="s">
        <v>75</v>
      </c>
      <c r="C35" s="197" t="s">
        <v>42</v>
      </c>
      <c r="D35" s="198"/>
      <c r="E35" s="199" t="s">
        <v>19</v>
      </c>
      <c r="F35" s="312"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0">
      <c r="A36" s="216"/>
      <c r="B36" s="197" t="s">
        <v>94</v>
      </c>
      <c r="C36" s="197" t="s">
        <v>42</v>
      </c>
      <c r="D36" s="198"/>
      <c r="E36" s="199" t="s">
        <v>19</v>
      </c>
      <c r="F36" s="312">
        <f>500*D36/100000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0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0" ht="25.5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</row>
    <row r="39" spans="1:20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</row>
    <row r="40" spans="1:20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</row>
    <row r="41" spans="1:20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</row>
    <row r="42" spans="1:20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</row>
    <row r="43" spans="1:20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</row>
    <row r="44" spans="1:20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</row>
    <row r="45" spans="1:20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</row>
    <row r="46" spans="1:20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</row>
    <row r="47" spans="1:20">
      <c r="A47" s="215"/>
      <c r="B47" s="197" t="s">
        <v>74</v>
      </c>
      <c r="C47" s="197" t="s">
        <v>42</v>
      </c>
      <c r="D47" s="198">
        <v>814</v>
      </c>
      <c r="E47" s="199" t="s">
        <v>19</v>
      </c>
      <c r="F47" s="312">
        <f>D47*67/100000</f>
        <v>0.54537999999999998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</row>
    <row r="48" spans="1:20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</row>
    <row r="49" spans="1:20">
      <c r="A49" s="216"/>
      <c r="B49" s="197" t="s">
        <v>94</v>
      </c>
      <c r="C49" s="197" t="s">
        <v>42</v>
      </c>
      <c r="D49" s="198">
        <v>814</v>
      </c>
      <c r="E49" s="199" t="s">
        <v>19</v>
      </c>
      <c r="F49" s="312">
        <f>D49*500/100000</f>
        <v>4.07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</row>
    <row r="50" spans="1:20">
      <c r="A50" s="218" t="s">
        <v>148</v>
      </c>
      <c r="B50" s="219"/>
      <c r="C50" s="197"/>
      <c r="D50" s="195">
        <f>+D47+D43+D39</f>
        <v>814</v>
      </c>
      <c r="E50" s="199"/>
      <c r="F50" s="210">
        <f>SUM(F39:F49)</f>
        <v>4.61538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</row>
    <row r="51" spans="1:20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</row>
    <row r="52" spans="1:20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</row>
    <row r="53" spans="1:20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</row>
    <row r="54" spans="1:20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</row>
    <row r="55" spans="1:20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</row>
    <row r="56" spans="1:20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</row>
    <row r="57" spans="1:20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</row>
    <row r="58" spans="1:20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</row>
    <row r="59" spans="1:20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</row>
    <row r="60" spans="1:20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</row>
    <row r="61" spans="1:20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</row>
    <row r="62" spans="1:20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</row>
    <row r="63" spans="1:20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</row>
    <row r="64" spans="1:20">
      <c r="A64" s="218" t="s">
        <v>140</v>
      </c>
      <c r="B64" s="219"/>
      <c r="C64" s="191"/>
      <c r="D64" s="195">
        <f>+D63+D50+D37+D24</f>
        <v>1214</v>
      </c>
      <c r="E64" s="191"/>
      <c r="F64" s="227">
        <f>+F63+F50+F37+F24</f>
        <v>54.595380000000006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</row>
    <row r="65" spans="1:20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0">
      <c r="A66" s="191"/>
      <c r="B66" s="197" t="s">
        <v>45</v>
      </c>
      <c r="C66" s="197" t="s">
        <v>114</v>
      </c>
      <c r="D66" s="314">
        <v>10989</v>
      </c>
      <c r="E66" s="228" t="s">
        <v>19</v>
      </c>
      <c r="F66" s="200">
        <f>D66*0.0003</f>
        <v>3.2966999999999995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0" ht="30">
      <c r="A67" s="191"/>
      <c r="B67" s="197" t="s">
        <v>76</v>
      </c>
      <c r="C67" s="197" t="s">
        <v>114</v>
      </c>
      <c r="D67" s="314">
        <v>10989</v>
      </c>
      <c r="E67" s="199" t="s">
        <v>77</v>
      </c>
      <c r="F67" s="200">
        <f>D67*0.0003</f>
        <v>3.2966999999999995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0">
      <c r="A68" s="189" t="s">
        <v>68</v>
      </c>
      <c r="B68" s="189"/>
      <c r="C68" s="191"/>
      <c r="D68" s="195">
        <f>D66</f>
        <v>10989</v>
      </c>
      <c r="E68" s="191"/>
      <c r="F68" s="210">
        <f>SUM(F66:F67)</f>
        <v>6.593399999999999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</row>
    <row r="69" spans="1:20" ht="15" customHeight="1">
      <c r="A69" s="236">
        <v>4</v>
      </c>
      <c r="B69" s="236" t="s">
        <v>142</v>
      </c>
      <c r="C69" s="228" t="s">
        <v>181</v>
      </c>
      <c r="D69" s="198">
        <v>111565</v>
      </c>
      <c r="E69" s="237" t="s">
        <v>17</v>
      </c>
      <c r="F69" s="315">
        <v>167.3475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</row>
    <row r="70" spans="1:20">
      <c r="A70" s="241"/>
      <c r="B70" s="241"/>
      <c r="C70" s="228" t="s">
        <v>182</v>
      </c>
      <c r="D70" s="198">
        <v>40</v>
      </c>
      <c r="E70" s="242"/>
      <c r="F70" s="319">
        <v>0.06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</row>
    <row r="71" spans="1:20" ht="21" customHeight="1">
      <c r="A71" s="241"/>
      <c r="B71" s="241"/>
      <c r="C71" s="228" t="s">
        <v>183</v>
      </c>
      <c r="D71" s="198">
        <v>146</v>
      </c>
      <c r="E71" s="242"/>
      <c r="F71" s="319">
        <v>0.219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</row>
    <row r="72" spans="1:20">
      <c r="A72" s="241"/>
      <c r="B72" s="241"/>
      <c r="C72" s="228" t="s">
        <v>184</v>
      </c>
      <c r="D72" s="198">
        <v>174768</v>
      </c>
      <c r="E72" s="242"/>
      <c r="F72" s="319">
        <v>262.15199999999999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</row>
    <row r="73" spans="1:20">
      <c r="A73" s="241"/>
      <c r="B73" s="241"/>
      <c r="C73" s="228" t="s">
        <v>185</v>
      </c>
      <c r="D73" s="198">
        <v>51</v>
      </c>
      <c r="E73" s="242"/>
      <c r="F73" s="319">
        <v>7.6499999999999999E-2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</row>
    <row r="74" spans="1:20">
      <c r="A74" s="241"/>
      <c r="B74" s="241"/>
      <c r="C74" s="228" t="s">
        <v>186</v>
      </c>
      <c r="D74" s="198">
        <v>197</v>
      </c>
      <c r="E74" s="246"/>
      <c r="F74" s="319">
        <v>0.29549999999999998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</row>
    <row r="75" spans="1:20" ht="15" customHeight="1">
      <c r="A75" s="218" t="s">
        <v>150</v>
      </c>
      <c r="B75" s="250"/>
      <c r="C75" s="219"/>
      <c r="D75" s="251">
        <f>SUM(D69:D74)</f>
        <v>286767</v>
      </c>
      <c r="E75" s="199"/>
      <c r="F75" s="252">
        <f>SUM(F69:F74)</f>
        <v>430.15050000000002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</row>
    <row r="76" spans="1:20" ht="15" customHeight="1">
      <c r="A76" s="256">
        <v>4.01</v>
      </c>
      <c r="B76" s="256" t="s">
        <v>143</v>
      </c>
      <c r="C76" s="228" t="s">
        <v>187</v>
      </c>
      <c r="D76" s="198">
        <v>134519</v>
      </c>
      <c r="E76" s="237" t="s">
        <v>17</v>
      </c>
      <c r="F76" s="319">
        <v>336.29750000000001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</row>
    <row r="77" spans="1:20">
      <c r="A77" s="256"/>
      <c r="B77" s="256"/>
      <c r="C77" s="228" t="s">
        <v>188</v>
      </c>
      <c r="D77" s="198">
        <v>30</v>
      </c>
      <c r="E77" s="242"/>
      <c r="F77" s="319">
        <v>7.4999999999999997E-2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</row>
    <row r="78" spans="1:20">
      <c r="A78" s="256"/>
      <c r="B78" s="256"/>
      <c r="C78" s="228" t="s">
        <v>189</v>
      </c>
      <c r="D78" s="263">
        <v>205</v>
      </c>
      <c r="E78" s="246"/>
      <c r="F78" s="327">
        <v>0.51249999999999996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</row>
    <row r="79" spans="1:20" s="368" customFormat="1" ht="15" customHeight="1">
      <c r="A79" s="359" t="s">
        <v>150</v>
      </c>
      <c r="B79" s="360"/>
      <c r="C79" s="361"/>
      <c r="D79" s="362">
        <f>D76+D77+D78</f>
        <v>134754</v>
      </c>
      <c r="E79" s="363"/>
      <c r="F79" s="332">
        <f>F76+F77+F78</f>
        <v>336.88499999999999</v>
      </c>
      <c r="G79" s="364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6"/>
      <c r="S79" s="367"/>
      <c r="T79" s="367"/>
    </row>
    <row r="80" spans="1:20" ht="30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</row>
    <row r="81" spans="1:20" ht="30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</row>
    <row r="82" spans="1:20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</row>
    <row r="83" spans="1:20">
      <c r="A83" s="218" t="s">
        <v>151</v>
      </c>
      <c r="B83" s="250"/>
      <c r="C83" s="219"/>
      <c r="D83" s="261">
        <f>D82+D79+D75</f>
        <v>421521</v>
      </c>
      <c r="E83" s="191"/>
      <c r="F83" s="227">
        <f>F82+F79+F75</f>
        <v>767.03549999999996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</row>
    <row r="84" spans="1:20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</row>
    <row r="85" spans="1:20" ht="45">
      <c r="A85" s="199"/>
      <c r="B85" s="264" t="s">
        <v>197</v>
      </c>
      <c r="C85" s="221" t="s">
        <v>48</v>
      </c>
      <c r="D85" s="263"/>
      <c r="E85" s="236" t="s">
        <v>17</v>
      </c>
      <c r="F85" s="200">
        <v>35.4</v>
      </c>
      <c r="G85" s="265" t="s">
        <v>92</v>
      </c>
      <c r="H85" s="265"/>
      <c r="I85" s="265"/>
      <c r="J85" s="265"/>
      <c r="K85" s="265"/>
      <c r="L85" s="265"/>
      <c r="M85" s="211" t="s">
        <v>84</v>
      </c>
      <c r="N85" s="211" t="s">
        <v>85</v>
      </c>
      <c r="O85" s="211" t="s">
        <v>91</v>
      </c>
      <c r="P85" s="211"/>
      <c r="Q85" s="265" t="s">
        <v>90</v>
      </c>
      <c r="R85" s="265"/>
      <c r="S85" s="212"/>
      <c r="T85" s="212"/>
    </row>
    <row r="86" spans="1:20" ht="30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</row>
    <row r="87" spans="1:20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</row>
    <row r="88" spans="1:20" ht="29.25" customHeight="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</row>
    <row r="89" spans="1:20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</row>
    <row r="90" spans="1:20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</row>
    <row r="91" spans="1:20" ht="25.5" customHeight="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35.4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</row>
    <row r="92" spans="1:20" ht="25.5" customHeight="1">
      <c r="A92" s="236">
        <v>6</v>
      </c>
      <c r="B92" s="236" t="s">
        <v>23</v>
      </c>
      <c r="C92" s="214" t="s">
        <v>123</v>
      </c>
      <c r="D92" s="198">
        <v>55015</v>
      </c>
      <c r="E92" s="268" t="s">
        <v>35</v>
      </c>
      <c r="F92" s="313">
        <v>220.06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</row>
    <row r="93" spans="1:20" ht="25.5" customHeight="1">
      <c r="A93" s="241"/>
      <c r="B93" s="241"/>
      <c r="C93" s="214" t="s">
        <v>124</v>
      </c>
      <c r="D93" s="198">
        <v>18610</v>
      </c>
      <c r="E93" s="268"/>
      <c r="F93" s="313">
        <v>74.44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</row>
    <row r="94" spans="1:20" ht="25.5" customHeight="1">
      <c r="A94" s="241"/>
      <c r="B94" s="241"/>
      <c r="C94" s="214" t="s">
        <v>125</v>
      </c>
      <c r="D94" s="198">
        <v>5490</v>
      </c>
      <c r="E94" s="268"/>
      <c r="F94" s="313">
        <v>21.96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</row>
    <row r="95" spans="1:20" ht="25.5" customHeight="1">
      <c r="A95" s="241"/>
      <c r="B95" s="241"/>
      <c r="C95" s="214" t="s">
        <v>126</v>
      </c>
      <c r="D95" s="198">
        <v>38838</v>
      </c>
      <c r="E95" s="268"/>
      <c r="F95" s="313">
        <v>155.352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</row>
    <row r="96" spans="1:20" ht="25.5" customHeight="1">
      <c r="A96" s="189" t="s">
        <v>68</v>
      </c>
      <c r="B96" s="189"/>
      <c r="C96" s="191"/>
      <c r="D96" s="195">
        <f>SUM(D92:D95)</f>
        <v>117953</v>
      </c>
      <c r="E96" s="191"/>
      <c r="F96" s="210">
        <f>SUM(F92:F95)</f>
        <v>471.81200000000001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</row>
    <row r="97" spans="1:20" ht="34.5" customHeight="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</row>
    <row r="98" spans="1:20" ht="30" customHeight="1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</row>
    <row r="99" spans="1:20" ht="25.5" customHeight="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</row>
    <row r="100" spans="1:20" ht="34.5" customHeight="1">
      <c r="A100" s="256">
        <v>8</v>
      </c>
      <c r="B100" s="269" t="s">
        <v>18</v>
      </c>
      <c r="C100" s="270" t="s">
        <v>38</v>
      </c>
      <c r="D100" s="263">
        <v>2100</v>
      </c>
      <c r="E100" s="256" t="s">
        <v>19</v>
      </c>
      <c r="F100" s="200">
        <v>105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</row>
    <row r="101" spans="1:20" ht="30" customHeight="1">
      <c r="A101" s="256"/>
      <c r="B101" s="269"/>
      <c r="C101" s="270" t="s">
        <v>39</v>
      </c>
      <c r="D101" s="263">
        <v>874</v>
      </c>
      <c r="E101" s="256"/>
      <c r="F101" s="200">
        <v>61.180000000000007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O101" s="211"/>
      <c r="P101" s="211"/>
      <c r="Q101" s="211"/>
      <c r="R101" s="211"/>
      <c r="S101" s="212"/>
      <c r="T101" s="212"/>
    </row>
    <row r="102" spans="1:20" ht="25.5" customHeight="1">
      <c r="A102" s="189" t="s">
        <v>68</v>
      </c>
      <c r="B102" s="189"/>
      <c r="C102" s="191"/>
      <c r="D102" s="195">
        <f>SUM(D100:D101)</f>
        <v>2974</v>
      </c>
      <c r="E102" s="191"/>
      <c r="F102" s="210">
        <f>SUM(F100:F101)</f>
        <v>166.18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</row>
    <row r="103" spans="1:20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</row>
    <row r="104" spans="1:20" ht="25.5" customHeight="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</row>
    <row r="105" spans="1:20" ht="25.5" customHeight="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</row>
    <row r="106" spans="1:20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</row>
    <row r="107" spans="1:20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</row>
    <row r="108" spans="1:20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</row>
    <row r="109" spans="1:20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</row>
    <row r="110" spans="1:20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</row>
    <row r="111" spans="1:20" ht="25.5" customHeight="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19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</row>
    <row r="112" spans="1:20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</row>
    <row r="113" spans="1:20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</row>
    <row r="114" spans="1:20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</row>
    <row r="115" spans="1:20">
      <c r="A115" s="199" t="s">
        <v>58</v>
      </c>
      <c r="B115" s="221" t="s">
        <v>61</v>
      </c>
      <c r="C115" s="221" t="s">
        <v>62</v>
      </c>
      <c r="D115" s="263">
        <v>11</v>
      </c>
      <c r="E115" s="199" t="s">
        <v>21</v>
      </c>
      <c r="F115" s="345">
        <f>D115*1.8</f>
        <v>19.8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</row>
    <row r="116" spans="1:20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</row>
    <row r="117" spans="1:20" ht="25.5" customHeight="1">
      <c r="A117" s="189" t="s">
        <v>68</v>
      </c>
      <c r="B117" s="189"/>
      <c r="C117" s="191"/>
      <c r="D117" s="195">
        <f>SUM(D113:D116)</f>
        <v>12</v>
      </c>
      <c r="E117" s="191"/>
      <c r="F117" s="210">
        <f>SUM(F113:F116)</f>
        <v>21.3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</row>
    <row r="118" spans="1:20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</row>
    <row r="119" spans="1:20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</row>
    <row r="120" spans="1:20" ht="30">
      <c r="A120" s="199" t="s">
        <v>57</v>
      </c>
      <c r="B120" s="221" t="s">
        <v>67</v>
      </c>
      <c r="C120" s="221" t="s">
        <v>65</v>
      </c>
      <c r="D120" s="263">
        <v>173</v>
      </c>
      <c r="E120" s="199" t="s">
        <v>19</v>
      </c>
      <c r="F120" s="271">
        <v>12.61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</row>
    <row r="121" spans="1:20">
      <c r="A121" s="189" t="s">
        <v>68</v>
      </c>
      <c r="B121" s="189"/>
      <c r="C121" s="191"/>
      <c r="D121" s="195">
        <f>SUM(D119:D120)</f>
        <v>174</v>
      </c>
      <c r="E121" s="191"/>
      <c r="F121" s="252">
        <f>SUM(F119:F120)</f>
        <v>15.61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</row>
    <row r="122" spans="1:20">
      <c r="A122" s="256">
        <v>13</v>
      </c>
      <c r="B122" s="221" t="s">
        <v>52</v>
      </c>
      <c r="C122" s="221" t="s">
        <v>51</v>
      </c>
      <c r="D122" s="263">
        <v>11</v>
      </c>
      <c r="E122" s="199" t="s">
        <v>19</v>
      </c>
      <c r="F122" s="271">
        <v>5.5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</row>
    <row r="123" spans="1:20">
      <c r="A123" s="256"/>
      <c r="B123" s="221" t="s">
        <v>53</v>
      </c>
      <c r="C123" s="221" t="s">
        <v>51</v>
      </c>
      <c r="D123" s="263">
        <v>11</v>
      </c>
      <c r="E123" s="199" t="s">
        <v>19</v>
      </c>
      <c r="F123" s="271">
        <v>3.3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</row>
    <row r="124" spans="1:20">
      <c r="A124" s="189" t="s">
        <v>68</v>
      </c>
      <c r="B124" s="189"/>
      <c r="C124" s="191"/>
      <c r="D124" s="195">
        <f>D122</f>
        <v>11</v>
      </c>
      <c r="E124" s="191"/>
      <c r="F124" s="252">
        <f>SUM(F122:F123)</f>
        <v>8.8000000000000007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</row>
    <row r="125" spans="1:20">
      <c r="A125" s="199">
        <v>14</v>
      </c>
      <c r="B125" s="221" t="s">
        <v>54</v>
      </c>
      <c r="C125" s="221" t="s">
        <v>50</v>
      </c>
      <c r="D125" s="263">
        <v>161</v>
      </c>
      <c r="E125" s="199" t="s">
        <v>19</v>
      </c>
      <c r="F125" s="271">
        <v>16.100000000000001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</row>
    <row r="126" spans="1:20">
      <c r="A126" s="199"/>
      <c r="B126" s="221" t="s">
        <v>53</v>
      </c>
      <c r="C126" s="221" t="s">
        <v>50</v>
      </c>
      <c r="D126" s="263">
        <v>161</v>
      </c>
      <c r="E126" s="199" t="s">
        <v>19</v>
      </c>
      <c r="F126" s="271">
        <v>19.32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</row>
    <row r="127" spans="1:20">
      <c r="A127" s="189" t="s">
        <v>68</v>
      </c>
      <c r="B127" s="189"/>
      <c r="C127" s="191"/>
      <c r="D127" s="195">
        <f>D125</f>
        <v>161</v>
      </c>
      <c r="E127" s="191"/>
      <c r="F127" s="252">
        <f>SUM(F125:F126)</f>
        <v>35.42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</row>
    <row r="128" spans="1:20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</row>
    <row r="129" spans="1:20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</row>
    <row r="130" spans="1:20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</row>
    <row r="131" spans="1:20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</row>
    <row r="132" spans="1:20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</row>
    <row r="133" spans="1:20" ht="15" customHeight="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</row>
    <row r="134" spans="1:20">
      <c r="A134" s="256"/>
      <c r="B134" s="269"/>
      <c r="C134" s="270" t="s">
        <v>42</v>
      </c>
      <c r="D134" s="199">
        <v>890</v>
      </c>
      <c r="E134" s="199" t="s">
        <v>21</v>
      </c>
      <c r="F134" s="271">
        <v>44.5</v>
      </c>
      <c r="G134" s="323"/>
      <c r="H134" s="324"/>
      <c r="I134" s="324"/>
      <c r="J134" s="324"/>
      <c r="K134" s="278" t="s">
        <v>95</v>
      </c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324"/>
      <c r="R134" s="325"/>
      <c r="S134" s="212"/>
      <c r="T134" s="212"/>
    </row>
    <row r="135" spans="1:20">
      <c r="A135" s="189" t="s">
        <v>68</v>
      </c>
      <c r="B135" s="189"/>
      <c r="C135" s="191"/>
      <c r="D135" s="195">
        <f>D133+D134</f>
        <v>890</v>
      </c>
      <c r="E135" s="191"/>
      <c r="F135" s="252">
        <f>F134+F133</f>
        <v>44.5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</row>
    <row r="136" spans="1:20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</row>
    <row r="137" spans="1:20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</row>
    <row r="138" spans="1:20">
      <c r="A138" s="228"/>
      <c r="B138" s="197" t="s">
        <v>75</v>
      </c>
      <c r="C138" s="197"/>
      <c r="D138" s="228">
        <v>11</v>
      </c>
      <c r="E138" s="199" t="s">
        <v>19</v>
      </c>
      <c r="F138" s="271">
        <v>198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</row>
    <row r="139" spans="1:20">
      <c r="A139" s="228"/>
      <c r="B139" s="197" t="s">
        <v>94</v>
      </c>
      <c r="C139" s="197"/>
      <c r="D139" s="228">
        <v>11</v>
      </c>
      <c r="E139" s="199" t="s">
        <v>19</v>
      </c>
      <c r="F139" s="271">
        <v>11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</row>
    <row r="140" spans="1:20">
      <c r="A140" s="189" t="s">
        <v>68</v>
      </c>
      <c r="B140" s="189"/>
      <c r="C140" s="191"/>
      <c r="D140" s="195">
        <f>SUM(D137:D139)</f>
        <v>22</v>
      </c>
      <c r="E140" s="191"/>
      <c r="F140" s="252">
        <f>SUM(F137:F139)</f>
        <v>209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</row>
    <row r="141" spans="1:20" ht="15.75">
      <c r="A141" s="281" t="s">
        <v>83</v>
      </c>
      <c r="B141" s="281"/>
      <c r="C141" s="282"/>
      <c r="D141" s="283">
        <f>D10+D64+D68+D83+D91+D96+D99+D102+D104+D111+D117+D121+D124+D127+D131+D135+D140</f>
        <v>555923</v>
      </c>
      <c r="E141" s="282"/>
      <c r="F141" s="335">
        <f>F10+F64+F68+F83+F91+F96+F99+F102+F104+F111+F117+F121+F124+F127+F131+F135+F140</f>
        <v>1905.2462799999998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</row>
    <row r="142" spans="1:20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0" ht="23.25" customHeight="1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0" ht="23.25" customHeight="1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23.25" customHeight="1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7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Q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B69:B74"/>
    <mergeCell ref="E69:E74"/>
    <mergeCell ref="G69:K74"/>
    <mergeCell ref="P69:R69"/>
    <mergeCell ref="P70:R70"/>
    <mergeCell ref="P71:R71"/>
    <mergeCell ref="P72:R72"/>
    <mergeCell ref="P74:R74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4"/>
    <mergeCell ref="A38:A41"/>
    <mergeCell ref="A42:A45"/>
    <mergeCell ref="A46:A49"/>
    <mergeCell ref="A50:B50"/>
    <mergeCell ref="A51:A54"/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</mergeCells>
  <pageMargins left="0.19685039370078741" right="0.31496062992125984" top="0.47244094488188981" bottom="0.31496062992125984" header="0.27559055118110237" footer="0.15748031496062992"/>
  <pageSetup paperSize="9" scale="2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2"/>
  <sheetViews>
    <sheetView view="pageBreakPreview" zoomScale="70" zoomScaleSheetLayoutView="70" workbookViewId="0">
      <pane xSplit="2" ySplit="5" topLeftCell="C6" activePane="bottomRight" state="frozen"/>
      <selection activeCell="C116" sqref="C116"/>
      <selection pane="topRight" activeCell="C116" sqref="C116"/>
      <selection pane="bottomLeft" activeCell="C116" sqref="C116"/>
      <selection pane="bottomRight" activeCell="I16" sqref="I1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171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 ht="15" customHeight="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 ht="15" customHeight="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/>
      <c r="E17" s="199" t="s">
        <v>19</v>
      </c>
      <c r="F17" s="312"/>
      <c r="G17" s="191"/>
      <c r="H17" s="191"/>
      <c r="I17" s="191"/>
      <c r="J17" s="191"/>
      <c r="K17" s="191"/>
      <c r="L17" s="191"/>
      <c r="M17" s="223"/>
      <c r="N17" s="223"/>
      <c r="O17" s="223"/>
      <c r="P17" s="223"/>
      <c r="Q17" s="223"/>
      <c r="R17" s="223"/>
    </row>
    <row r="18" spans="1:18">
      <c r="A18" s="215"/>
      <c r="B18" s="197" t="s">
        <v>75</v>
      </c>
      <c r="C18" s="197" t="s">
        <v>42</v>
      </c>
      <c r="D18" s="198"/>
      <c r="E18" s="199" t="s">
        <v>19</v>
      </c>
      <c r="F18" s="200"/>
      <c r="G18" s="191"/>
      <c r="H18" s="191"/>
      <c r="I18" s="191"/>
      <c r="J18" s="191"/>
      <c r="K18" s="191"/>
      <c r="L18" s="191"/>
      <c r="M18" s="223"/>
      <c r="N18" s="223"/>
      <c r="O18" s="223"/>
      <c r="P18" s="223"/>
      <c r="Q18" s="223"/>
      <c r="R18" s="223"/>
    </row>
    <row r="19" spans="1:18" ht="15" customHeight="1">
      <c r="A19" s="216"/>
      <c r="B19" s="197" t="s">
        <v>94</v>
      </c>
      <c r="C19" s="197" t="s">
        <v>42</v>
      </c>
      <c r="D19" s="198"/>
      <c r="E19" s="199" t="s">
        <v>19</v>
      </c>
      <c r="F19" s="200"/>
      <c r="G19" s="191"/>
      <c r="H19" s="191"/>
      <c r="I19" s="191"/>
      <c r="J19" s="191"/>
      <c r="K19" s="191"/>
      <c r="L19" s="191"/>
      <c r="M19" s="223"/>
      <c r="N19" s="223"/>
      <c r="O19" s="223"/>
      <c r="P19" s="223"/>
      <c r="Q19" s="223"/>
      <c r="R19" s="223"/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5" customHeight="1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0</v>
      </c>
      <c r="E24" s="199"/>
      <c r="F24" s="210">
        <f>SUM(F13:F23)</f>
        <v>0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29.25" customHeight="1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25.5" customHeight="1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198"/>
      <c r="E34" s="199" t="s">
        <v>19</v>
      </c>
      <c r="F34" s="312"/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 ht="25.5" customHeight="1">
      <c r="A35" s="215"/>
      <c r="B35" s="197" t="s">
        <v>75</v>
      </c>
      <c r="C35" s="197" t="s">
        <v>42</v>
      </c>
      <c r="D35" s="198"/>
      <c r="E35" s="199" t="s">
        <v>19</v>
      </c>
      <c r="F35" s="200"/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 ht="34.5" customHeight="1">
      <c r="A36" s="216"/>
      <c r="B36" s="197" t="s">
        <v>94</v>
      </c>
      <c r="C36" s="197" t="s">
        <v>42</v>
      </c>
      <c r="D36" s="198"/>
      <c r="E36" s="199" t="s">
        <v>19</v>
      </c>
      <c r="F36" s="200"/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 ht="30" customHeight="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v>0</v>
      </c>
      <c r="E47" s="199" t="s">
        <v>19</v>
      </c>
      <c r="F47" s="210">
        <v>0</v>
      </c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210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0</v>
      </c>
      <c r="E49" s="199" t="s">
        <v>19</v>
      </c>
      <c r="F49" s="210">
        <v>0</v>
      </c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0</v>
      </c>
      <c r="E50" s="199"/>
      <c r="F50" s="210">
        <f>SUM(F39:F49)</f>
        <v>0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0</v>
      </c>
      <c r="E64" s="191"/>
      <c r="F64" s="227">
        <f>+F63+F50+F37+F24</f>
        <v>0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0</v>
      </c>
      <c r="E66" s="228" t="s">
        <v>19</v>
      </c>
      <c r="F66" s="200">
        <f>D66*0.0003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</row>
    <row r="67" spans="1:21" ht="15" customHeight="1">
      <c r="A67" s="191"/>
      <c r="B67" s="197" t="s">
        <v>76</v>
      </c>
      <c r="C67" s="197" t="s">
        <v>114</v>
      </c>
      <c r="D67" s="198">
        <v>0</v>
      </c>
      <c r="E67" s="199" t="s">
        <v>77</v>
      </c>
      <c r="F67" s="200">
        <f>D67*0.0003</f>
        <v>0</v>
      </c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</row>
    <row r="68" spans="1:21">
      <c r="A68" s="189" t="s">
        <v>68</v>
      </c>
      <c r="B68" s="189"/>
      <c r="C68" s="191"/>
      <c r="D68" s="195">
        <f>D66</f>
        <v>0</v>
      </c>
      <c r="E68" s="191"/>
      <c r="F68" s="210">
        <f>SUM(F66:F67)</f>
        <v>0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.75" customHeight="1">
      <c r="A69" s="236">
        <v>4</v>
      </c>
      <c r="B69" s="236" t="s">
        <v>142</v>
      </c>
      <c r="C69" s="228" t="s">
        <v>181</v>
      </c>
      <c r="D69" s="198"/>
      <c r="E69" s="237" t="s">
        <v>17</v>
      </c>
      <c r="F69" s="315"/>
      <c r="G69" s="316"/>
      <c r="H69" s="317"/>
      <c r="I69" s="317"/>
      <c r="J69" s="317"/>
      <c r="K69" s="318"/>
      <c r="L69" s="211"/>
      <c r="M69" s="211"/>
      <c r="N69" s="211"/>
      <c r="O69" s="211"/>
      <c r="P69" s="265"/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/>
      <c r="E70" s="242"/>
      <c r="F70" s="319"/>
      <c r="G70" s="320"/>
      <c r="H70" s="321"/>
      <c r="I70" s="321"/>
      <c r="J70" s="321"/>
      <c r="K70" s="322"/>
      <c r="L70" s="211"/>
      <c r="M70" s="211"/>
      <c r="N70" s="211"/>
      <c r="O70" s="211"/>
      <c r="P70" s="265"/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/>
      <c r="E71" s="242"/>
      <c r="F71" s="319"/>
      <c r="G71" s="320"/>
      <c r="H71" s="321"/>
      <c r="I71" s="321"/>
      <c r="J71" s="321"/>
      <c r="K71" s="322"/>
      <c r="L71" s="211"/>
      <c r="M71" s="211"/>
      <c r="N71" s="211"/>
      <c r="O71" s="211"/>
      <c r="P71" s="265"/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/>
      <c r="E72" s="242"/>
      <c r="F72" s="319"/>
      <c r="G72" s="320"/>
      <c r="H72" s="321"/>
      <c r="I72" s="321"/>
      <c r="J72" s="321"/>
      <c r="K72" s="322"/>
      <c r="L72" s="211"/>
      <c r="M72" s="211"/>
      <c r="N72" s="211"/>
      <c r="O72" s="211"/>
      <c r="P72" s="265"/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/>
      <c r="E73" s="242"/>
      <c r="F73" s="319"/>
      <c r="G73" s="320"/>
      <c r="H73" s="321"/>
      <c r="I73" s="321"/>
      <c r="J73" s="321"/>
      <c r="K73" s="322"/>
      <c r="L73" s="211"/>
      <c r="M73" s="211"/>
      <c r="N73" s="211"/>
      <c r="O73" s="211"/>
      <c r="P73" s="211"/>
      <c r="Q73" s="211"/>
      <c r="R73" s="211"/>
      <c r="S73" s="212"/>
      <c r="T73" s="212"/>
      <c r="U73" s="212"/>
    </row>
    <row r="74" spans="1:21">
      <c r="A74" s="241"/>
      <c r="B74" s="241"/>
      <c r="C74" s="228" t="s">
        <v>186</v>
      </c>
      <c r="D74" s="198"/>
      <c r="E74" s="246"/>
      <c r="F74" s="319"/>
      <c r="G74" s="323"/>
      <c r="H74" s="324"/>
      <c r="I74" s="324"/>
      <c r="J74" s="324"/>
      <c r="K74" s="325"/>
      <c r="L74" s="211"/>
      <c r="M74" s="211"/>
      <c r="N74" s="211"/>
      <c r="O74" s="211"/>
      <c r="P74" s="265"/>
      <c r="Q74" s="265"/>
      <c r="R74" s="265"/>
      <c r="S74" s="212"/>
      <c r="T74" s="212"/>
      <c r="U74" s="212"/>
    </row>
    <row r="75" spans="1:21">
      <c r="A75" s="218" t="s">
        <v>150</v>
      </c>
      <c r="B75" s="250"/>
      <c r="C75" s="219"/>
      <c r="D75" s="326">
        <f>D69+D70+D71+D72+D74</f>
        <v>0</v>
      </c>
      <c r="E75" s="199"/>
      <c r="F75" s="252">
        <f>F69+F70+F71+F72+F74</f>
        <v>0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>
      <c r="A76" s="256">
        <v>4.01</v>
      </c>
      <c r="B76" s="256" t="s">
        <v>143</v>
      </c>
      <c r="C76" s="228" t="s">
        <v>187</v>
      </c>
      <c r="D76" s="198"/>
      <c r="E76" s="237" t="s">
        <v>17</v>
      </c>
      <c r="F76" s="252"/>
      <c r="G76" s="316"/>
      <c r="H76" s="317"/>
      <c r="I76" s="317"/>
      <c r="J76" s="317"/>
      <c r="K76" s="318"/>
      <c r="L76" s="211"/>
      <c r="M76" s="211"/>
      <c r="N76" s="211"/>
      <c r="O76" s="211"/>
      <c r="P76" s="265"/>
      <c r="Q76" s="265"/>
      <c r="R76" s="265"/>
      <c r="S76" s="212"/>
      <c r="T76" s="212"/>
      <c r="U76" s="212"/>
    </row>
    <row r="77" spans="1:21" ht="15" customHeight="1">
      <c r="A77" s="256"/>
      <c r="B77" s="256"/>
      <c r="C77" s="228" t="s">
        <v>188</v>
      </c>
      <c r="D77" s="198"/>
      <c r="E77" s="242"/>
      <c r="F77" s="252"/>
      <c r="G77" s="320"/>
      <c r="H77" s="321"/>
      <c r="I77" s="321"/>
      <c r="J77" s="321"/>
      <c r="K77" s="322"/>
      <c r="L77" s="211"/>
      <c r="M77" s="211"/>
      <c r="N77" s="211"/>
      <c r="O77" s="211"/>
      <c r="P77" s="265"/>
      <c r="Q77" s="265"/>
      <c r="R77" s="26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263"/>
      <c r="E78" s="246"/>
      <c r="F78" s="327"/>
      <c r="G78" s="323"/>
      <c r="H78" s="324"/>
      <c r="I78" s="324"/>
      <c r="J78" s="324"/>
      <c r="K78" s="325"/>
      <c r="L78" s="211"/>
      <c r="M78" s="211"/>
      <c r="N78" s="211"/>
      <c r="O78" s="211"/>
      <c r="P78" s="265"/>
      <c r="Q78" s="265"/>
      <c r="R78" s="265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0</v>
      </c>
      <c r="E79" s="199"/>
      <c r="F79" s="258">
        <f>F76+F77+F78</f>
        <v>0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2.25" customHeight="1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44.25" customHeight="1">
      <c r="A81" s="199"/>
      <c r="B81" s="221" t="s">
        <v>195</v>
      </c>
      <c r="C81" s="221"/>
      <c r="D81" s="263"/>
      <c r="E81" s="199" t="s">
        <v>17</v>
      </c>
      <c r="F81" s="200">
        <v>363</v>
      </c>
      <c r="G81" s="211"/>
      <c r="H81" s="211"/>
      <c r="I81" s="211"/>
      <c r="J81" s="211"/>
      <c r="K81" s="328" t="s">
        <v>95</v>
      </c>
      <c r="L81" s="328" t="s">
        <v>95</v>
      </c>
      <c r="M81" s="328" t="s">
        <v>95</v>
      </c>
      <c r="N81" s="328" t="s">
        <v>95</v>
      </c>
      <c r="O81" s="328" t="s">
        <v>95</v>
      </c>
      <c r="P81" s="328" t="s">
        <v>95</v>
      </c>
      <c r="Q81" s="328" t="s">
        <v>95</v>
      </c>
      <c r="R81" s="328" t="s">
        <v>95</v>
      </c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195">
        <f>D81+D80</f>
        <v>0</v>
      </c>
      <c r="E82" s="191"/>
      <c r="F82" s="227">
        <f>F81+F80</f>
        <v>363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0</v>
      </c>
      <c r="E83" s="191"/>
      <c r="F83" s="227">
        <f>F82+F79+F75</f>
        <v>363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31.5" customHeight="1">
      <c r="A85" s="199"/>
      <c r="B85" s="264" t="s">
        <v>197</v>
      </c>
      <c r="C85" s="221" t="s">
        <v>48</v>
      </c>
      <c r="D85" s="263"/>
      <c r="E85" s="236" t="s">
        <v>17</v>
      </c>
      <c r="F85" s="200">
        <v>0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27.75" customHeight="1">
      <c r="A86" s="199"/>
      <c r="B86" s="221" t="s">
        <v>82</v>
      </c>
      <c r="C86" s="221" t="s">
        <v>42</v>
      </c>
      <c r="D86" s="263"/>
      <c r="E86" s="241"/>
      <c r="F86" s="200"/>
      <c r="G86" s="253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253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263"/>
      <c r="E88" s="241"/>
      <c r="F88" s="200"/>
      <c r="G88" s="253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253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253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5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0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/>
      <c r="E92" s="268" t="s">
        <v>35</v>
      </c>
      <c r="F92" s="313"/>
      <c r="G92" s="211"/>
      <c r="H92" s="211"/>
      <c r="I92" s="211"/>
      <c r="J92" s="211"/>
      <c r="K92" s="211"/>
      <c r="L92" s="211"/>
      <c r="M92" s="329"/>
      <c r="N92" s="328"/>
      <c r="O92" s="328"/>
      <c r="P92" s="330"/>
      <c r="Q92" s="211"/>
      <c r="R92" s="211"/>
      <c r="S92" s="212"/>
      <c r="T92" s="212"/>
      <c r="U92" s="212"/>
    </row>
    <row r="93" spans="1:21">
      <c r="A93" s="241"/>
      <c r="B93" s="241"/>
      <c r="C93" s="214" t="s">
        <v>124</v>
      </c>
      <c r="D93" s="198"/>
      <c r="E93" s="268"/>
      <c r="F93" s="313"/>
      <c r="G93" s="211"/>
      <c r="H93" s="211"/>
      <c r="I93" s="211"/>
      <c r="J93" s="211"/>
      <c r="K93" s="211"/>
      <c r="L93" s="211"/>
      <c r="M93" s="329"/>
      <c r="N93" s="328"/>
      <c r="O93" s="328"/>
      <c r="P93" s="330"/>
      <c r="Q93" s="211"/>
      <c r="R93" s="211"/>
      <c r="S93" s="212"/>
      <c r="T93" s="212"/>
      <c r="U93" s="212"/>
    </row>
    <row r="94" spans="1:21">
      <c r="A94" s="241"/>
      <c r="B94" s="241"/>
      <c r="C94" s="214" t="s">
        <v>125</v>
      </c>
      <c r="D94" s="198"/>
      <c r="E94" s="268"/>
      <c r="F94" s="313"/>
      <c r="G94" s="211"/>
      <c r="H94" s="211"/>
      <c r="I94" s="211"/>
      <c r="J94" s="211"/>
      <c r="K94" s="211"/>
      <c r="L94" s="211"/>
      <c r="M94" s="329"/>
      <c r="N94" s="328"/>
      <c r="O94" s="328"/>
      <c r="P94" s="330"/>
      <c r="Q94" s="211"/>
      <c r="R94" s="211"/>
      <c r="S94" s="212"/>
      <c r="T94" s="212"/>
      <c r="U94" s="212"/>
    </row>
    <row r="95" spans="1:21" ht="25.5">
      <c r="A95" s="241"/>
      <c r="B95" s="241"/>
      <c r="C95" s="214" t="s">
        <v>126</v>
      </c>
      <c r="D95" s="198"/>
      <c r="E95" s="268"/>
      <c r="F95" s="313"/>
      <c r="G95" s="211"/>
      <c r="H95" s="211"/>
      <c r="I95" s="211"/>
      <c r="J95" s="211"/>
      <c r="K95" s="211"/>
      <c r="L95" s="211"/>
      <c r="M95" s="329"/>
      <c r="N95" s="211"/>
      <c r="O95" s="211"/>
      <c r="P95" s="330"/>
      <c r="Q95" s="211"/>
      <c r="R95" s="211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0</v>
      </c>
      <c r="E96" s="191"/>
      <c r="F96" s="210">
        <f>SUM(F92:F95)</f>
        <v>0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263"/>
      <c r="E100" s="256" t="s">
        <v>19</v>
      </c>
      <c r="F100" s="200"/>
      <c r="G100" s="211"/>
      <c r="H100" s="211"/>
      <c r="I100" s="211"/>
      <c r="J100" s="211"/>
      <c r="K100" s="211"/>
      <c r="L100" s="211"/>
      <c r="M100" s="211"/>
      <c r="N100" s="211"/>
      <c r="P100" s="211"/>
      <c r="Q100" s="211"/>
      <c r="R100" s="211"/>
      <c r="S100" s="212"/>
      <c r="T100" s="212"/>
      <c r="U100" s="212"/>
    </row>
    <row r="101" spans="1:21" ht="30">
      <c r="A101" s="256"/>
      <c r="B101" s="269"/>
      <c r="C101" s="270" t="s">
        <v>39</v>
      </c>
      <c r="D101" s="263"/>
      <c r="E101" s="256"/>
      <c r="F101" s="200"/>
      <c r="G101" s="211"/>
      <c r="H101" s="211"/>
      <c r="I101" s="211"/>
      <c r="J101" s="211"/>
      <c r="K101" s="211"/>
      <c r="L101" s="211"/>
      <c r="M101" s="211"/>
      <c r="N101" s="211"/>
      <c r="P101" s="211"/>
      <c r="Q101" s="211"/>
      <c r="R101" s="211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0</v>
      </c>
      <c r="E102" s="191"/>
      <c r="F102" s="210">
        <f>SUM(F100:F101)</f>
        <v>0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0" t="s">
        <v>194</v>
      </c>
      <c r="C103" s="270" t="s">
        <v>48</v>
      </c>
      <c r="D103" s="263">
        <v>0</v>
      </c>
      <c r="E103" s="199" t="s">
        <v>19</v>
      </c>
      <c r="F103" s="200">
        <v>21.8</v>
      </c>
      <c r="G103" s="211" t="s">
        <v>95</v>
      </c>
      <c r="H103" s="211" t="s">
        <v>95</v>
      </c>
      <c r="I103" s="211" t="s">
        <v>95</v>
      </c>
      <c r="J103" s="211" t="s">
        <v>95</v>
      </c>
      <c r="K103" s="211" t="s">
        <v>95</v>
      </c>
      <c r="L103" s="211" t="s">
        <v>95</v>
      </c>
      <c r="M103" s="211" t="s">
        <v>95</v>
      </c>
      <c r="N103" s="211" t="s">
        <v>95</v>
      </c>
      <c r="O103" s="211" t="s">
        <v>95</v>
      </c>
      <c r="P103" s="211" t="s">
        <v>95</v>
      </c>
      <c r="Q103" s="211" t="s">
        <v>95</v>
      </c>
      <c r="R103" s="211" t="s">
        <v>95</v>
      </c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21.8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8" customHeight="1">
      <c r="A106" s="199" t="s">
        <v>56</v>
      </c>
      <c r="B106" s="221" t="s">
        <v>192</v>
      </c>
      <c r="C106" s="221" t="s">
        <v>70</v>
      </c>
      <c r="D106" s="263">
        <v>1</v>
      </c>
      <c r="E106" s="199" t="s">
        <v>21</v>
      </c>
      <c r="F106" s="331">
        <v>90</v>
      </c>
      <c r="G106" s="211" t="s">
        <v>95</v>
      </c>
      <c r="H106" s="211" t="s">
        <v>95</v>
      </c>
      <c r="I106" s="211" t="s">
        <v>95</v>
      </c>
      <c r="J106" s="211" t="s">
        <v>95</v>
      </c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52">
        <v>15</v>
      </c>
      <c r="G107" s="211" t="s">
        <v>95</v>
      </c>
      <c r="H107" s="211" t="s">
        <v>95</v>
      </c>
      <c r="I107" s="211" t="s">
        <v>95</v>
      </c>
      <c r="J107" s="211" t="s">
        <v>95</v>
      </c>
      <c r="K107" s="211" t="s">
        <v>95</v>
      </c>
      <c r="L107" s="211" t="s">
        <v>95</v>
      </c>
      <c r="M107" s="211" t="s">
        <v>95</v>
      </c>
      <c r="N107" s="211" t="s">
        <v>95</v>
      </c>
      <c r="O107" s="211" t="s">
        <v>95</v>
      </c>
      <c r="P107" s="211" t="s">
        <v>95</v>
      </c>
      <c r="Q107" s="211" t="s">
        <v>95</v>
      </c>
      <c r="R107" s="211" t="s">
        <v>95</v>
      </c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32">
        <v>65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33">
        <v>50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 ht="30">
      <c r="A110" s="228" t="s">
        <v>117</v>
      </c>
      <c r="B110" s="221" t="s">
        <v>174</v>
      </c>
      <c r="C110" s="264" t="s">
        <v>119</v>
      </c>
      <c r="D110" s="263">
        <v>1</v>
      </c>
      <c r="E110" s="221" t="s">
        <v>21</v>
      </c>
      <c r="F110" s="334">
        <v>200</v>
      </c>
      <c r="G110" s="211" t="s">
        <v>95</v>
      </c>
      <c r="H110" s="211" t="s">
        <v>95</v>
      </c>
      <c r="I110" s="211" t="s">
        <v>95</v>
      </c>
      <c r="J110" s="211" t="s">
        <v>95</v>
      </c>
      <c r="K110" s="211" t="s">
        <v>95</v>
      </c>
      <c r="L110" s="211" t="s">
        <v>95</v>
      </c>
      <c r="M110" s="211" t="s">
        <v>95</v>
      </c>
      <c r="N110" s="211" t="s">
        <v>95</v>
      </c>
      <c r="O110" s="211" t="s">
        <v>95</v>
      </c>
      <c r="P110" s="211" t="s">
        <v>95</v>
      </c>
      <c r="Q110" s="211" t="s">
        <v>95</v>
      </c>
      <c r="R110" s="211" t="s">
        <v>95</v>
      </c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420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>
        <v>0</v>
      </c>
      <c r="E113" s="199" t="s">
        <v>19</v>
      </c>
      <c r="F113" s="271">
        <v>0</v>
      </c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>
        <v>23431785</v>
      </c>
      <c r="E114" s="199" t="s">
        <v>21</v>
      </c>
      <c r="F114" s="271">
        <v>234.32</v>
      </c>
      <c r="G114" s="211"/>
      <c r="H114" s="211"/>
      <c r="I114" s="211"/>
      <c r="J114" s="211"/>
      <c r="K114" s="211"/>
      <c r="L114" s="211" t="s">
        <v>95</v>
      </c>
      <c r="M114" s="211" t="s">
        <v>95</v>
      </c>
      <c r="N114" s="211" t="s">
        <v>95</v>
      </c>
      <c r="O114" s="211" t="s">
        <v>95</v>
      </c>
      <c r="P114" s="211" t="s">
        <v>95</v>
      </c>
      <c r="Q114" s="211" t="s">
        <v>95</v>
      </c>
      <c r="R114" s="211" t="s">
        <v>95</v>
      </c>
      <c r="S114" s="212"/>
      <c r="T114" s="212"/>
      <c r="U114" s="212"/>
    </row>
    <row r="115" spans="1:21" ht="25.5" customHeight="1">
      <c r="A115" s="199" t="s">
        <v>58</v>
      </c>
      <c r="B115" s="221" t="s">
        <v>61</v>
      </c>
      <c r="C115" s="221" t="s">
        <v>62</v>
      </c>
      <c r="D115" s="263">
        <v>1</v>
      </c>
      <c r="E115" s="199" t="s">
        <v>21</v>
      </c>
      <c r="F115" s="271">
        <v>3</v>
      </c>
      <c r="G115" s="211" t="s">
        <v>95</v>
      </c>
      <c r="H115" s="211" t="s">
        <v>95</v>
      </c>
      <c r="I115" s="211" t="s">
        <v>95</v>
      </c>
      <c r="J115" s="211" t="s">
        <v>95</v>
      </c>
      <c r="K115" s="211" t="s">
        <v>95</v>
      </c>
      <c r="L115" s="211" t="s">
        <v>95</v>
      </c>
      <c r="M115" s="211" t="s">
        <v>95</v>
      </c>
      <c r="N115" s="211" t="s">
        <v>95</v>
      </c>
      <c r="O115" s="211" t="s">
        <v>95</v>
      </c>
      <c r="P115" s="211" t="s">
        <v>95</v>
      </c>
      <c r="Q115" s="211" t="s">
        <v>95</v>
      </c>
      <c r="R115" s="211" t="s">
        <v>95</v>
      </c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 t="s">
        <v>21</v>
      </c>
      <c r="F116" s="271">
        <v>5</v>
      </c>
      <c r="G116" s="211" t="s">
        <v>95</v>
      </c>
      <c r="H116" s="211" t="s">
        <v>95</v>
      </c>
      <c r="I116" s="211" t="s">
        <v>95</v>
      </c>
      <c r="J116" s="211" t="s">
        <v>95</v>
      </c>
      <c r="K116" s="211" t="s">
        <v>95</v>
      </c>
      <c r="L116" s="211" t="s">
        <v>95</v>
      </c>
      <c r="M116" s="211" t="s">
        <v>95</v>
      </c>
      <c r="N116" s="211" t="s">
        <v>95</v>
      </c>
      <c r="O116" s="211" t="s">
        <v>95</v>
      </c>
      <c r="P116" s="211" t="s">
        <v>95</v>
      </c>
      <c r="Q116" s="211" t="s">
        <v>95</v>
      </c>
      <c r="R116" s="211" t="s">
        <v>95</v>
      </c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23431787</v>
      </c>
      <c r="E117" s="191"/>
      <c r="F117" s="210">
        <f>SUM(F113:F116)</f>
        <v>242.32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193</v>
      </c>
      <c r="C119" s="221" t="s">
        <v>66</v>
      </c>
      <c r="D119" s="263">
        <v>1</v>
      </c>
      <c r="E119" s="199" t="s">
        <v>72</v>
      </c>
      <c r="F119" s="271">
        <v>25</v>
      </c>
      <c r="G119" s="211"/>
      <c r="H119" s="211"/>
      <c r="I119" s="278" t="s">
        <v>95</v>
      </c>
      <c r="J119" s="278" t="s">
        <v>95</v>
      </c>
      <c r="K119" s="278" t="s">
        <v>95</v>
      </c>
      <c r="L119" s="278" t="s">
        <v>95</v>
      </c>
      <c r="M119" s="278" t="s">
        <v>95</v>
      </c>
      <c r="N119" s="278" t="s">
        <v>95</v>
      </c>
      <c r="O119" s="278" t="s">
        <v>95</v>
      </c>
      <c r="P119" s="278" t="s">
        <v>95</v>
      </c>
      <c r="Q119" s="278" t="s">
        <v>95</v>
      </c>
      <c r="R119" s="278" t="s">
        <v>95</v>
      </c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</v>
      </c>
      <c r="E120" s="199" t="s">
        <v>21</v>
      </c>
      <c r="F120" s="271">
        <v>95</v>
      </c>
      <c r="G120" s="211"/>
      <c r="H120" s="211"/>
      <c r="I120" s="278" t="s">
        <v>95</v>
      </c>
      <c r="J120" s="278" t="s">
        <v>95</v>
      </c>
      <c r="K120" s="278" t="s">
        <v>95</v>
      </c>
      <c r="L120" s="278" t="s">
        <v>95</v>
      </c>
      <c r="M120" s="278" t="s">
        <v>95</v>
      </c>
      <c r="N120" s="278" t="s">
        <v>95</v>
      </c>
      <c r="O120" s="278" t="s">
        <v>95</v>
      </c>
      <c r="P120" s="278" t="s">
        <v>95</v>
      </c>
      <c r="Q120" s="278" t="s">
        <v>95</v>
      </c>
      <c r="R120" s="278" t="s">
        <v>95</v>
      </c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</v>
      </c>
      <c r="E121" s="191"/>
      <c r="F121" s="252">
        <f>SUM(F119:F120)</f>
        <v>120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/>
      <c r="E122" s="199" t="s">
        <v>19</v>
      </c>
      <c r="F122" s="271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/>
      <c r="E123" s="199" t="s">
        <v>19</v>
      </c>
      <c r="F123" s="271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0</v>
      </c>
      <c r="E124" s="191"/>
      <c r="F124" s="252">
        <f>SUM(F122:F123)</f>
        <v>0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/>
      <c r="E125" s="199" t="s">
        <v>19</v>
      </c>
      <c r="F125" s="271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/>
      <c r="E126" s="199" t="s">
        <v>19</v>
      </c>
      <c r="F126" s="271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0</v>
      </c>
      <c r="E127" s="191"/>
      <c r="F127" s="252">
        <f>SUM(F125:F126)</f>
        <v>0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0</v>
      </c>
      <c r="E129" s="228" t="s">
        <v>21</v>
      </c>
      <c r="F129" s="252">
        <v>0</v>
      </c>
      <c r="G129" s="278"/>
      <c r="H129" s="278"/>
      <c r="I129" s="278"/>
      <c r="J129" s="278"/>
      <c r="K129" s="278"/>
      <c r="L129" s="278"/>
      <c r="M129" s="211"/>
      <c r="N129" s="278"/>
      <c r="O129" s="278"/>
      <c r="P129" s="278"/>
      <c r="Q129" s="278"/>
      <c r="R129" s="278"/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0</v>
      </c>
      <c r="E131" s="191"/>
      <c r="F131" s="252">
        <f>SUM(F129:F130)</f>
        <v>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238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40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0</v>
      </c>
      <c r="E134" s="199" t="s">
        <v>21</v>
      </c>
      <c r="F134" s="271">
        <v>0</v>
      </c>
      <c r="G134" s="247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9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0</v>
      </c>
      <c r="E135" s="191"/>
      <c r="F135" s="252">
        <f>F134+F133</f>
        <v>0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/>
      <c r="O137" s="278"/>
      <c r="P137" s="211"/>
      <c r="Q137" s="211"/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0</v>
      </c>
      <c r="E138" s="199" t="s">
        <v>19</v>
      </c>
      <c r="F138" s="271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0</v>
      </c>
      <c r="E139" s="199" t="s">
        <v>19</v>
      </c>
      <c r="F139" s="271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0</v>
      </c>
      <c r="E140" s="191"/>
      <c r="F140" s="252">
        <f>SUM(F137:F139)</f>
        <v>0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23431790</v>
      </c>
      <c r="E141" s="282"/>
      <c r="F141" s="335">
        <f>F10+F64+F68+F83+F91+F96+F99+F102+F104+F111+F117+F121+F124+F127+F131+F135+F140</f>
        <v>1167.1199999999999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3"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G133:R134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E76:E78"/>
    <mergeCell ref="P76:R76"/>
    <mergeCell ref="P77:R77"/>
    <mergeCell ref="P78:R78"/>
    <mergeCell ref="G79:R79"/>
    <mergeCell ref="A82:B82"/>
    <mergeCell ref="A83:C83"/>
    <mergeCell ref="E85:E90"/>
    <mergeCell ref="G85:L85"/>
    <mergeCell ref="G86:R86"/>
    <mergeCell ref="G87:R87"/>
    <mergeCell ref="G88:R88"/>
    <mergeCell ref="G89:R89"/>
    <mergeCell ref="G90:R90"/>
    <mergeCell ref="A79:C79"/>
    <mergeCell ref="A76:A78"/>
    <mergeCell ref="B76:B78"/>
    <mergeCell ref="E69:E74"/>
    <mergeCell ref="P69:R69"/>
    <mergeCell ref="P70:R70"/>
    <mergeCell ref="P71:R71"/>
    <mergeCell ref="P72:R72"/>
    <mergeCell ref="P74:R74"/>
    <mergeCell ref="A75:C75"/>
    <mergeCell ref="G75:R75"/>
    <mergeCell ref="A20:A23"/>
    <mergeCell ref="A24:B24"/>
    <mergeCell ref="A25:A28"/>
    <mergeCell ref="A29:A32"/>
    <mergeCell ref="A33:A36"/>
    <mergeCell ref="A63:B63"/>
    <mergeCell ref="A69:A74"/>
    <mergeCell ref="B69:B74"/>
    <mergeCell ref="A10:B10"/>
    <mergeCell ref="A12:A15"/>
    <mergeCell ref="A16:A19"/>
    <mergeCell ref="A51:A54"/>
    <mergeCell ref="A55:A58"/>
    <mergeCell ref="A59:A62"/>
    <mergeCell ref="A64:B64"/>
    <mergeCell ref="A68:B68"/>
    <mergeCell ref="A37:B37"/>
    <mergeCell ref="A38:A41"/>
    <mergeCell ref="A42:A45"/>
    <mergeCell ref="A46:A49"/>
    <mergeCell ref="A50:B50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rintOptions horizontalCentered="1" verticalCentered="1"/>
  <pageMargins left="0.23622047244094491" right="0.23622047244094491" top="0.23622047244094491" bottom="0.23622047244094491" header="0" footer="0"/>
  <pageSetup paperSize="9" scale="57" orientation="landscape" r:id="rId1"/>
  <rowBreaks count="2" manualBreakCount="2">
    <brk id="37" max="17" man="1"/>
    <brk id="78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tabSelected="1" view="pageBreakPreview" zoomScale="70" zoomScaleSheetLayoutView="70" workbookViewId="0">
      <pane xSplit="2" ySplit="5" topLeftCell="C6" activePane="bottomRight" state="frozen"/>
      <selection activeCell="C116" sqref="C116"/>
      <selection pane="topRight" activeCell="C116" sqref="C116"/>
      <selection pane="bottomLeft" activeCell="C116" sqref="C116"/>
      <selection pane="bottomRight" activeCell="G86" sqref="G86:R90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21.42578125" style="310" customWidth="1"/>
    <col min="6" max="6" width="14.7109375" style="311" bestFit="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 customHeight="1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 customHeight="1">
      <c r="A2" s="181" t="s">
        <v>179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 ht="15" customHeight="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 ht="15" customHeight="1">
      <c r="A7" s="191"/>
      <c r="B7" s="197" t="s">
        <v>74</v>
      </c>
      <c r="C7" s="197" t="s">
        <v>42</v>
      </c>
      <c r="D7" s="198">
        <f>+'State Component'!D7+'West Champaran'!D7+Vaishali!D7+Supaul!D7+Siwan!D7+Sitamarhi!D7+Sheohar!D7+Sheikhpura!D7+Saran!D7+Samastipur!D7+Saharsa!D7+Rohtas!D7+Purnia!D7+'Patna (U)'!D7+'Patna (R)'!D7+Nawada!D7+Nalanda!D7+Muzafferpur!D7+Munger!D7+Madhubani!D7+Madhepura!D7+Lakhisarai!D7+Kishanganj!D7+Khagaria!D7+Katihar!D7+Kaimur!D7+Jehanabad!D7+Jamui!D7+Gopalganj!D7+Gaya!D7+'East Champaran'!D7+Darbhanga!D7+Buxer!D7+Bhojpur!D7+Begusarai!D7+Bhagalpur!D7+Banka!D7+Aurangabad!D7+Arwal!D7+Araria!D7</f>
        <v>0</v>
      </c>
      <c r="E7" s="199" t="s">
        <v>19</v>
      </c>
      <c r="F7" s="200">
        <f>+'State Component'!F7+'West Champaran'!F7+Vaishali!F7+Supaul!F7+Siwan!F7+Sitamarhi!F7+Sheohar!F7+Sheikhpura!F7+Saran!F7+Samastipur!F7+Saharsa!F7+Rohtas!F7+Purnia!F7+'Patna (U)'!F7+'Patna (R)'!F7+Nawada!F7+Nalanda!F7+Muzafferpur!F7+Munger!F7+Madhubani!F7+Madhepura!F7+Lakhisarai!F7+Kishanganj!F7+Khagaria!F7+Katihar!F7+Kaimur!F7+Jehanabad!F7+Jamui!F7+Gopalganj!F7+Gaya!F7+'East Champaran'!F7+Darbhanga!F7+Buxer!F7+Bhojpur!F7+Bhagalpur!F7+Begusarai!F7+Banka!F7+Aurangabad!F7+Arwal!F7+Araria!F7</f>
        <v>0</v>
      </c>
      <c r="G7" s="201" t="s">
        <v>177</v>
      </c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</row>
    <row r="8" spans="1:21">
      <c r="A8" s="191"/>
      <c r="B8" s="197" t="s">
        <v>75</v>
      </c>
      <c r="C8" s="197" t="s">
        <v>42</v>
      </c>
      <c r="D8" s="198">
        <f>+'State Component'!D8+'West Champaran'!D8+Vaishali!D8+Supaul!D8+Siwan!D8+Sitamarhi!D8+Sheohar!D8+Sheikhpura!D8+Saran!D8+Samastipur!D8+Saharsa!D8+Rohtas!D8+Purnia!D8+'Patna (U)'!D8+'Patna (R)'!D8+Nawada!D8+Nalanda!D8+Muzafferpur!D8+Munger!D8+Madhubani!D8+Madhepura!D8+Lakhisarai!D8+Kishanganj!D8+Khagaria!D8+Katihar!D8+Kaimur!D8+Jehanabad!D8+Jamui!D8+Gopalganj!D8+Gaya!D8+'East Champaran'!D8+Darbhanga!D8+Buxer!D8+Bhojpur!D8+Begusarai!D8+Bhagalpur!D8+Banka!D8+Aurangabad!D8+Arwal!D8+Araria!D8</f>
        <v>0</v>
      </c>
      <c r="E8" s="199" t="s">
        <v>19</v>
      </c>
      <c r="F8" s="200">
        <f>+'State Component'!F8+'West Champaran'!F8+Vaishali!F8+Supaul!F8+Siwan!F8+Sitamarhi!F8+Sheohar!F8+Sheikhpura!F8+Saran!F8+Samastipur!F8+Saharsa!F8+Rohtas!F8+Purnia!F8+'Patna (U)'!F8+'Patna (R)'!F8+Nawada!F8+Nalanda!F8+Muzafferpur!F8+Munger!F8+Madhubani!F8+Madhepura!F8+Lakhisarai!F8+Kishanganj!F8+Khagaria!F8+Katihar!F8+Kaimur!F8+Jehanabad!F8+Jamui!F8+Gopalganj!F8+Gaya!F8+'East Champaran'!F8+Darbhanga!F8+Buxer!F8+Bhojpur!F8+Bhagalpur!F8+Begusarai!F8+Banka!F8+Aurangabad!F8+Arwal!F8+Araria!F8</f>
        <v>0</v>
      </c>
      <c r="G8" s="204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</row>
    <row r="9" spans="1:21">
      <c r="A9" s="191"/>
      <c r="B9" s="197" t="s">
        <v>94</v>
      </c>
      <c r="C9" s="197" t="s">
        <v>42</v>
      </c>
      <c r="D9" s="198">
        <f>+'State Component'!D9+'West Champaran'!D9+Vaishali!D9+Supaul!D9+Siwan!D9+Sitamarhi!D9+Sheohar!D9+Sheikhpura!D9+Saran!D9+Samastipur!D9+Saharsa!D9+Rohtas!D9+Purnia!D9+'Patna (U)'!D9+'Patna (R)'!D9+Nawada!D9+Nalanda!D9+Muzafferpur!D9+Munger!D9+Madhubani!D9+Madhepura!D9+Lakhisarai!D9+Kishanganj!D9+Khagaria!D9+Katihar!D9+Kaimur!D9+Jehanabad!D9+Jamui!D9+Gopalganj!D9+Gaya!D9+'East Champaran'!D9+Darbhanga!D9+Buxer!D9+Bhojpur!D9+Begusarai!D9+Bhagalpur!D9+Banka!D9+Aurangabad!D9+Arwal!D9+Araria!D9</f>
        <v>0</v>
      </c>
      <c r="E9" s="199" t="s">
        <v>19</v>
      </c>
      <c r="F9" s="200">
        <f>+'State Component'!F9+'West Champaran'!F9+Vaishali!F9+Supaul!F9+Siwan!F9+Sitamarhi!F9+Sheohar!F9+Sheikhpura!F9+Saran!F9+Samastipur!F9+Saharsa!F9+Rohtas!F9+Purnia!F9+'Patna (U)'!F9+'Patna (R)'!F9+Nawada!F9+Nalanda!F9+Muzafferpur!F9+Munger!F9+Madhubani!F9+Madhepura!F9+Lakhisarai!F9+Kishanganj!F9+Khagaria!F9+Katihar!F9+Kaimur!F9+Jehanabad!F9+Jamui!F9+Gopalganj!F9+Gaya!F9+'East Champaran'!F9+Darbhanga!F9+Buxer!F9+Bhojpur!F9+Bhagalpur!F9+Begusarai!F9+Banka!F9+Aurangabad!F9+Arwal!F9+Araria!F9</f>
        <v>0</v>
      </c>
      <c r="G9" s="207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9"/>
    </row>
    <row r="10" spans="1:21" ht="15" customHeight="1">
      <c r="A10" s="189" t="s">
        <v>68</v>
      </c>
      <c r="B10" s="189"/>
      <c r="C10" s="191"/>
      <c r="D10" s="195">
        <f>SUM(D7:D9)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15" customHeight="1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f>+'State Component'!D13+'West Champaran'!D13+Vaishali!D13+Supaul!D13+Siwan!D13+Sitamarhi!D13+Sheohar!D13+Sheikhpura!D13+Saran!D13+Samastipur!D13+Saharsa!D13+Rohtas!D13+Purnia!D13+'Patna (U)'!D13+'Patna (R)'!D13+Nawada!D13+Nalanda!D13+Muzafferpur!D13+Munger!D13+Madhubani!D13+Madhepura!D13+Lakhisarai!D13+Kishanganj!D13+Khagaria!D13+Katihar!D13+Kaimur!D13+Jehanabad!D13+Jamui!D13+Gopalganj!D13+Gaya!D13+'East Champaran'!D13+Darbhanga!D13+Buxer!D13+Bhojpur!D13+Begusarai!D13+Bhagalpur!D13+Banka!D13+Aurangabad!D13+Arwal!D13+Araria!D13</f>
        <v>200</v>
      </c>
      <c r="E13" s="199" t="s">
        <v>19</v>
      </c>
      <c r="F13" s="200">
        <f>+'State Component'!F13+'West Champaran'!F13+Vaishali!F13+Supaul!F13+Siwan!F13+Sitamarhi!F13+Sheohar!F13+Sheikhpura!F13+Saran!F13+Samastipur!F13+Saharsa!F13+Rohtas!F13+Purnia!F13+'Patna (U)'!F13+'Patna (R)'!F13+Nawada!F13+Nalanda!F13+Muzafferpur!F13+Munger!F13+Madhubani!F13+Madhepura!F13+Lakhisarai!F13+Kishanganj!F13+Khagaria!F13+Katihar!F13+Kaimur!F13+Jehanabad!F13+Jamui!F13+Gopalganj!F13+Gaya!F13+'East Champaran'!F13+Darbhanga!F13+Buxer!F13+Bhojpur!F13+Bhagalpur!F13+Begusarai!F13+Banka!F13+Aurangabad!F13+Arwal!F13+Araria!F13</f>
        <v>1.55</v>
      </c>
      <c r="G13" s="201" t="s">
        <v>177</v>
      </c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3"/>
    </row>
    <row r="14" spans="1:21">
      <c r="A14" s="215"/>
      <c r="B14" s="197" t="s">
        <v>75</v>
      </c>
      <c r="C14" s="197" t="s">
        <v>42</v>
      </c>
      <c r="D14" s="198">
        <f>+'State Component'!D14+'West Champaran'!D14+Vaishali!D14+Supaul!D14+Siwan!D14+Sitamarhi!D14+Sheohar!D14+Sheikhpura!D14+Saran!D14+Samastipur!D14+Saharsa!D14+Rohtas!D14+Purnia!D14+'Patna (U)'!D14+'Patna (R)'!D14+Nawada!D14+Nalanda!D14+Muzafferpur!D14+Munger!D14+Madhubani!D14+Madhepura!D14+Lakhisarai!D14+Kishanganj!D14+Khagaria!D14+Katihar!D14+Kaimur!D14+Jehanabad!D14+Jamui!D14+Gopalganj!D14+Gaya!D14+'East Champaran'!D14+Darbhanga!D14+Buxer!D14+Bhojpur!D14+Begusarai!D14+Bhagalpur!D14+Banka!D14+Aurangabad!D14+Arwal!D14+Araria!D14</f>
        <v>200</v>
      </c>
      <c r="E14" s="199" t="s">
        <v>19</v>
      </c>
      <c r="F14" s="200">
        <f>+'State Component'!F14+'West Champaran'!F14+Vaishali!F14+Supaul!F14+Siwan!F14+Sitamarhi!F14+Sheohar!F14+Sheikhpura!F14+Saran!F14+Samastipur!F14+Saharsa!F14+Rohtas!F14+Purnia!F14+'Patna (U)'!F14+'Patna (R)'!F14+Nawada!F14+Nalanda!F14+Muzafferpur!F14+Munger!F14+Madhubani!F14+Madhepura!F14+Lakhisarai!F14+Kishanganj!F14+Khagaria!F14+Katihar!F14+Kaimur!F14+Jehanabad!F14+Jamui!F14+Gopalganj!F14+Gaya!F14+'East Champaran'!F14+Darbhanga!F14+Buxer!F14+Bhojpur!F14+Bhagalpur!F14+Begusarai!F14+Banka!F14+Aurangabad!F14+Arwal!F14+Araria!F14</f>
        <v>22.44</v>
      </c>
      <c r="G14" s="204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6"/>
    </row>
    <row r="15" spans="1:21" ht="15" customHeight="1">
      <c r="A15" s="216"/>
      <c r="B15" s="197" t="s">
        <v>94</v>
      </c>
      <c r="C15" s="197" t="s">
        <v>42</v>
      </c>
      <c r="D15" s="198">
        <f>+'State Component'!D15+'West Champaran'!D15+Vaishali!D15+Supaul!D15+Siwan!D15+Sitamarhi!D15+Sheohar!D15+Sheikhpura!D15+Saran!D15+Samastipur!D15+Saharsa!D15+Rohtas!D15+Purnia!D15+'Patna (U)'!D15+'Patna (R)'!D15+Nawada!D15+Nalanda!D15+Muzafferpur!D15+Munger!D15+Madhubani!D15+Madhepura!D15+Lakhisarai!D15+Kishanganj!D15+Khagaria!D15+Katihar!D15+Kaimur!D15+Jehanabad!D15+Jamui!D15+Gopalganj!D15+Gaya!D15+'East Champaran'!D15+Darbhanga!D15+Buxer!D15+Bhojpur!D15+Begusarai!D15+Bhagalpur!D15+Banka!D15+Aurangabad!D15+Arwal!D15+Araria!D15</f>
        <v>200</v>
      </c>
      <c r="E15" s="199" t="s">
        <v>19</v>
      </c>
      <c r="F15" s="200">
        <f>+'State Component'!F15+'West Champaran'!F15+Vaishali!F15+Supaul!F15+Siwan!F15+Sitamarhi!F15+Sheohar!F15+Sheikhpura!F15+Saran!F15+Samastipur!F15+Saharsa!F15+Rohtas!F15+Purnia!F15+'Patna (U)'!F15+'Patna (R)'!F15+Nawada!F15+Nalanda!F15+Muzafferpur!F15+Munger!F15+Madhubani!F15+Madhepura!F15+Lakhisarai!F15+Kishanganj!F15+Khagaria!F15+Katihar!F15+Kaimur!F15+Jehanabad!F15+Jamui!F15+Gopalganj!F15+Gaya!F15+'East Champaran'!F15+Darbhanga!F15+Buxer!F15+Bhojpur!F15+Bhagalpur!F15+Begusarai!F15+Banka!F15+Aurangabad!F15+Arwal!F15+Araria!F15</f>
        <v>1</v>
      </c>
      <c r="G15" s="207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9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 ht="15" customHeight="1">
      <c r="A17" s="215"/>
      <c r="B17" s="197" t="s">
        <v>74</v>
      </c>
      <c r="C17" s="197" t="s">
        <v>42</v>
      </c>
      <c r="D17" s="198">
        <f>+'State Component'!D17+'West Champaran'!D17+Vaishali!D17+Supaul!D17+Siwan!D17+Sitamarhi!D17+Sheohar!D17+Sheikhpura!D17+Saran!D17+Samastipur!D17+Saharsa!D17+Rohtas!D17+Purnia!D17+'Patna (U)'!D17+'Patna (R)'!D17+Nawada!D17+Nalanda!D17+Muzafferpur!D17+Munger!D17+Madhubani!D17+Madhepura!D17+Lakhisarai!D17+Kishanganj!D17+Khagaria!D17+Katihar!D17+Kaimur!D17+Jehanabad!D17+Jamui!D17+Gopalganj!D17+Gaya!D17+'East Champaran'!D17+Darbhanga!D17+Buxer!D17+Bhojpur!D17+Begusarai!D17+Bhagalpur!D17+Banka!D17+Aurangabad!D17+Arwal!D17+Araria!D17</f>
        <v>24026</v>
      </c>
      <c r="E17" s="199" t="s">
        <v>19</v>
      </c>
      <c r="F17" s="200">
        <f>+'State Component'!F17+'West Champaran'!F17+Vaishali!F17+Supaul!F17+Siwan!F17+Sitamarhi!F17+Sheohar!F17+Sheikhpura!F17+Saran!F17+Samastipur!F17+Saharsa!F17+Rohtas!F17+Purnia!F17+'Patna (U)'!F17+'Patna (R)'!F17+Nawada!F17+Nalanda!F17+Muzafferpur!F17+Munger!F17+Madhubani!F17+Madhepura!F17+Lakhisarai!F17+Kishanganj!F17+Khagaria!F17+Katihar!F17+Kaimur!F17+Jehanabad!F17+Jamui!F17+Gopalganj!F17+Gaya!F17+'East Champaran'!F17+Darbhanga!F17+Buxer!F17+Bhojpur!F17+Bhagalpur!F17+Begusarai!F17+Banka!F17+Aurangabad!F17+Arwal!F17+Araria!F17</f>
        <v>186.20149999999995</v>
      </c>
      <c r="G17" s="201" t="s">
        <v>177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3"/>
    </row>
    <row r="18" spans="1:18">
      <c r="A18" s="215"/>
      <c r="B18" s="197" t="s">
        <v>75</v>
      </c>
      <c r="C18" s="197" t="s">
        <v>42</v>
      </c>
      <c r="D18" s="198">
        <f>+'State Component'!D18+'West Champaran'!D18+Vaishali!D18+Supaul!D18+Siwan!D18+Sitamarhi!D18+Sheohar!D18+Sheikhpura!D18+Saran!D18+Samastipur!D18+Saharsa!D18+Rohtas!D18+Purnia!D18+'Patna (U)'!D18+'Patna (R)'!D18+Nawada!D18+Nalanda!D18+Muzafferpur!D18+Munger!D18+Madhubani!D18+Madhepura!D18+Lakhisarai!D18+Kishanganj!D18+Khagaria!D18+Katihar!D18+Kaimur!D18+Jehanabad!D18+Jamui!D18+Gopalganj!D18+Gaya!D18+'East Champaran'!D18+Darbhanga!D18+Buxer!D18+Bhojpur!D18+Begusarai!D18+Bhagalpur!D18+Banka!D18+Aurangabad!D18+Arwal!D18+Araria!D18</f>
        <v>24026</v>
      </c>
      <c r="E18" s="199" t="s">
        <v>19</v>
      </c>
      <c r="F18" s="200">
        <f>+'State Component'!F18+'West Champaran'!F18+Vaishali!F18+Supaul!F18+Siwan!F18+Sitamarhi!F18+Sheohar!F18+Sheikhpura!F18+Saran!F18+Samastipur!F18+Saharsa!F18+Rohtas!F18+Purnia!F18+'Patna (U)'!F18+'Patna (R)'!F18+Nawada!F18+Nalanda!F18+Muzafferpur!F18+Munger!F18+Madhubani!F18+Madhepura!F18+Lakhisarai!F18+Kishanganj!F18+Khagaria!F18+Katihar!F18+Kaimur!F18+Jehanabad!F18+Jamui!F18+Gopalganj!F18+Gaya!F18+'East Champaran'!F18+Darbhanga!F18+Buxer!F18+Bhojpur!F18+Bhagalpur!F18+Begusarai!F18+Banka!F18+Aurangabad!F18+Arwal!F18+Araria!F18</f>
        <v>2695.717200000001</v>
      </c>
      <c r="G18" s="204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</row>
    <row r="19" spans="1:18" ht="15" customHeight="1">
      <c r="A19" s="216"/>
      <c r="B19" s="197" t="s">
        <v>94</v>
      </c>
      <c r="C19" s="197" t="s">
        <v>42</v>
      </c>
      <c r="D19" s="198">
        <f>+'State Component'!D19+'West Champaran'!D19+Vaishali!D19+Supaul!D19+Siwan!D19+Sitamarhi!D19+Sheohar!D19+Sheikhpura!D19+Saran!D19+Samastipur!D19+Saharsa!D19+Rohtas!D19+Purnia!D19+'Patna (U)'!D19+'Patna (R)'!D19+Nawada!D19+Nalanda!D19+Muzafferpur!D19+Munger!D19+Madhubani!D19+Madhepura!D19+Lakhisarai!D19+Kishanganj!D19+Khagaria!D19+Katihar!D19+Kaimur!D19+Jehanabad!D19+Jamui!D19+Gopalganj!D19+Gaya!D19+'East Champaran'!D19+Darbhanga!D19+Buxer!D19+Bhojpur!D19+Begusarai!D19+Bhagalpur!D19+Banka!D19+Aurangabad!D19+Arwal!D19+Araria!D19</f>
        <v>24026</v>
      </c>
      <c r="E19" s="199" t="s">
        <v>19</v>
      </c>
      <c r="F19" s="200">
        <f>+'State Component'!F19+'West Champaran'!F19+Vaishali!F19+Supaul!F19+Siwan!F19+Sitamarhi!F19+Sheohar!F19+Sheikhpura!F19+Saran!F19+Samastipur!F19+Saharsa!F19+Rohtas!F19+Purnia!F19+'Patna (U)'!F19+'Patna (R)'!F19+Nawada!F19+Nalanda!F19+Muzafferpur!F19+Munger!F19+Madhubani!F19+Madhepura!F19+Lakhisarai!F19+Kishanganj!F19+Khagaria!F19+Katihar!F19+Kaimur!F19+Jehanabad!F19+Jamui!F19+Gopalganj!F19+Gaya!F19+'East Champaran'!F19+Darbhanga!F19+Buxer!F19+Bhojpur!F19+Bhagalpur!F19+Begusarai!F19+Banka!F19+Aurangabad!F19+Arwal!F19+Araria!F19</f>
        <v>120.13000000000001</v>
      </c>
      <c r="G19" s="207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9"/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f>+'State Component'!D21+'West Champaran'!D21+Vaishali!D21+Supaul!D21+Siwan!D21+Sitamarhi!D21+Sheohar!D21+Sheikhpura!D21+Saran!D21+Samastipur!D21+Saharsa!D21+Rohtas!D21+Purnia!D21+'Patna (U)'!D21+'Patna (R)'!D21+Nawada!D21+Nalanda!D21+Muzafferpur!D21+Munger!D21+Madhubani!D21+Madhepura!D21+Lakhisarai!D21+Kishanganj!D21+Khagaria!D21+Katihar!D21+Kaimur!D21+Jehanabad!D21+Jamui!D21+Gopalganj!D21+Gaya!D21+'East Champaran'!D21+Darbhanga!D21+Buxer!D21+Bhojpur!D21+Begusarai!D21+Bhagalpur!D21+Banka!D21+Aurangabad!D21+Arwal!D21+Araria!D21</f>
        <v>5005</v>
      </c>
      <c r="E21" s="199" t="s">
        <v>19</v>
      </c>
      <c r="F21" s="217">
        <f>+'State Component'!F21+'West Champaran'!F21+Vaishali!F21+Supaul!F21+Siwan!F21+Sitamarhi!F21+Sheohar!F21+Sheikhpura!F21+Saran!F21+Samastipur!F21+Saharsa!F21+Rohtas!F21+Purnia!F21+'Patna (U)'!F21+'Patna (R)'!F21+Nawada!F21+Nalanda!F21+Muzafferpur!F21+Munger!F21+Madhubani!F21+Madhepura!F21+Lakhisarai!F21+Kishanganj!F21+Khagaria!F21+Katihar!F21+Kaimur!F21+Jehanabad!F21+Jamui!F21+Gopalganj!F21+Gaya!F21+'East Champaran'!F21+Darbhanga!F21+Buxer!F21+Bhojpur!F21+Bhagalpur!F21+Begusarai!F21+Banka!F21+Aurangabad!F21+Arwal!F21+Araria!F21</f>
        <v>28.778749999999999</v>
      </c>
      <c r="G21" s="201" t="s">
        <v>177</v>
      </c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</row>
    <row r="22" spans="1:18">
      <c r="A22" s="215"/>
      <c r="B22" s="197" t="s">
        <v>75</v>
      </c>
      <c r="C22" s="197" t="s">
        <v>42</v>
      </c>
      <c r="D22" s="198">
        <f>+'State Component'!D22+'West Champaran'!D22+Vaishali!D22+Supaul!D22+Siwan!D22+Sitamarhi!D22+Sheohar!D22+Sheikhpura!D22+Saran!D22+Samastipur!D22+Saharsa!D22+Rohtas!D22+Purnia!D22+'Patna (U)'!D22+'Patna (R)'!D22+Nawada!D22+Nalanda!D22+Muzafferpur!D22+Munger!D22+Madhubani!D22+Madhepura!D22+Lakhisarai!D22+Kishanganj!D22+Khagaria!D22+Katihar!D22+Kaimur!D22+Jehanabad!D22+Jamui!D22+Gopalganj!D22+Gaya!D22+'East Champaran'!D22+Darbhanga!D22+Buxer!D22+Bhojpur!D22+Begusarai!D22+Bhagalpur!D22+Banka!D22+Aurangabad!D22+Arwal!D22+Araria!D22</f>
        <v>5005</v>
      </c>
      <c r="E22" s="199" t="s">
        <v>19</v>
      </c>
      <c r="F22" s="217">
        <f>+'State Component'!F22+'West Champaran'!F22+Vaishali!F22+Supaul!F22+Siwan!F22+Sitamarhi!F22+Sheohar!F22+Sheikhpura!F22+Saran!F22+Samastipur!F22+Saharsa!F22+Rohtas!F22+Purnia!F22+'Patna (U)'!F22+'Patna (R)'!F22+Nawada!F22+Nalanda!F22+Muzafferpur!F22+Munger!F22+Madhubani!F22+Madhepura!F22+Lakhisarai!F22+Kishanganj!F22+Khagaria!F22+Katihar!F22+Kaimur!F22+Jehanabad!F22+Jamui!F22+Gopalganj!F22+Gaya!F22+'East Champaran'!F22+Darbhanga!F22+Buxer!F22+Bhojpur!F22+Bhagalpur!F22+Begusarai!F22+Banka!F22+Aurangabad!F22+Arwal!F22+Araria!F22</f>
        <v>374.37400000000002</v>
      </c>
      <c r="G22" s="204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</row>
    <row r="23" spans="1:18" ht="15" customHeight="1">
      <c r="A23" s="216"/>
      <c r="B23" s="197" t="s">
        <v>94</v>
      </c>
      <c r="C23" s="197" t="s">
        <v>42</v>
      </c>
      <c r="D23" s="198">
        <f>+'State Component'!D23+'West Champaran'!D23+Vaishali!D23+Supaul!D23+Siwan!D23+Sitamarhi!D23+Sheohar!D23+Sheikhpura!D23+Saran!D23+Samastipur!D23+Saharsa!D23+Rohtas!D23+Purnia!D23+'Patna (U)'!D23+'Patna (R)'!D23+Nawada!D23+Nalanda!D23+Muzafferpur!D23+Munger!D23+Madhubani!D23+Madhepura!D23+Lakhisarai!D23+Kishanganj!D23+Khagaria!D23+Katihar!D23+Kaimur!D23+Jehanabad!D23+Jamui!D23+Gopalganj!D23+Gaya!D23+'East Champaran'!D23+Darbhanga!D23+Buxer!D23+Bhojpur!D23+Begusarai!D23+Bhagalpur!D23+Banka!D23+Aurangabad!D23+Arwal!D23+Araria!D23</f>
        <v>5005</v>
      </c>
      <c r="E23" s="199" t="s">
        <v>19</v>
      </c>
      <c r="F23" s="217">
        <f>+'State Component'!F23+'West Champaran'!F23+Vaishali!F23+Supaul!F23+Siwan!F23+Sitamarhi!F23+Sheohar!F23+Sheikhpura!F23+Saran!F23+Samastipur!F23+Saharsa!F23+Rohtas!F23+Purnia!F23+'Patna (U)'!F23+'Patna (R)'!F23+Nawada!F23+Nalanda!F23+Muzafferpur!F23+Munger!F23+Madhubani!F23+Madhepura!F23+Lakhisarai!F23+Kishanganj!F23+Khagaria!F23+Katihar!F23+Kaimur!F23+Jehanabad!F23+Jamui!F23+Gopalganj!F23+Gaya!F23+'East Champaran'!F23+Darbhanga!F23+Buxer!F23+Bhojpur!F23+Bhagalpur!F23+Begusarai!F23+Banka!F23+Aurangabad!F23+Arwal!F23+Araria!F23</f>
        <v>25.024999999999999</v>
      </c>
      <c r="G23" s="207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9"/>
    </row>
    <row r="24" spans="1:18">
      <c r="A24" s="218" t="s">
        <v>146</v>
      </c>
      <c r="B24" s="219"/>
      <c r="C24" s="197"/>
      <c r="D24" s="220">
        <f>+D23+D19+D15</f>
        <v>29231</v>
      </c>
      <c r="E24" s="199"/>
      <c r="F24" s="210">
        <f>SUM(F13:F23)</f>
        <v>3455.2164500000013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f>+'State Component'!D26+'West Champaran'!D26+Vaishali!D26+Supaul!D26+Siwan!D26+Sitamarhi!D26+Sheohar!D26+Sheikhpura!D26+Saran!D26+Samastipur!D26+Saharsa!D26+Rohtas!D26+Purnia!D26+'Patna (U)'!D26+'Patna (R)'!D26+Nawada!D26+Nalanda!D26+Muzafferpur!D26+Munger!D26+Madhubani!D26+Madhepura!D26+Lakhisarai!D26+Kishanganj!D26+Khagaria!D26+Katihar!D26+Kaimur!D26+Jehanabad!D26+Jamui!D26+Gopalganj!D26+Gaya!D26+'East Champaran'!D26+Darbhanga!D26+Buxer!D26+Bhojpur!D26+Begusarai!D26+Bhagalpur!D26+Banka!D26+Aurangabad!D26+Arwal!D26+Araria!D26</f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f>+'State Component'!D27+'West Champaran'!D27+Vaishali!D27+Supaul!D27+Siwan!D27+Sitamarhi!D27+Sheohar!D27+Sheikhpura!D27+Saran!D27+Samastipur!D27+Saharsa!D27+Rohtas!D27+Purnia!D27+'Patna (U)'!D27+'Patna (R)'!D27+Nawada!D27+Nalanda!D27+Muzafferpur!D27+Munger!D27+Madhubani!D27+Madhepura!D27+Lakhisarai!D27+Kishanganj!D27+Khagaria!D27+Katihar!D27+Kaimur!D27+Jehanabad!D27+Jamui!D27+Gopalganj!D27+Gaya!D27+'East Champaran'!D27+Darbhanga!D27+Buxer!D27+Bhojpur!D27+Begusarai!D27+Bhagalpur!D27+Banka!D27+Aurangabad!D27+Arwal!D27+Araria!D27</f>
        <v>0</v>
      </c>
      <c r="E27" s="199" t="s">
        <v>19</v>
      </c>
      <c r="F27" s="200">
        <f>+'State Component'!F27+'West Champaran'!F27+Vaishali!F27+Supaul!F27+Siwan!F27+Sitamarhi!F27+Sheohar!F27+Sheikhpura!F27+Saran!F27+Samastipur!F27+Saharsa!F27+Rohtas!F27+Purnia!F27+'Patna (U)'!F27+'Patna (R)'!F27+Nawada!F27+Nalanda!F27+Muzafferpur!F27+Munger!F27+Madhubani!F27+Madhepura!F27+Lakhisarai!F27+Kishanganj!F27+Khagaria!F27+Katihar!F27+Kaimur!F27+Jehanabad!F27+Jamui!F27+Gopalganj!F27+Gaya!F27+'East Champaran'!F27+Darbhanga!F27+Buxer!F27+Bhojpur!F27+Bhagalpur!F27+Begusarai!F27+Banka!F27+Aurangabad!F27+Arwal!F27+Araria!F27</f>
        <v>0</v>
      </c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f>+'State Component'!D28+'West Champaran'!D28+Vaishali!D28+Supaul!D28+Siwan!D28+Sitamarhi!D28+Sheohar!D28+Sheikhpura!D28+Saran!D28+Samastipur!D28+Saharsa!D28+Rohtas!D28+Purnia!D28+'Patna (U)'!D28+'Patna (R)'!D28+Nawada!D28+Nalanda!D28+Muzafferpur!D28+Munger!D28+Madhubani!D28+Madhepura!D28+Lakhisarai!D28+Kishanganj!D28+Khagaria!D28+Katihar!D28+Kaimur!D28+Jehanabad!D28+Jamui!D28+Gopalganj!D28+Gaya!D28+'East Champaran'!D28+Darbhanga!D28+Buxer!D28+Bhojpur!D28+Begusarai!D28+Bhagalpur!D28+Banka!D28+Aurangabad!D28+Arwal!D28+Araria!D28</f>
        <v>0</v>
      </c>
      <c r="E28" s="199" t="s">
        <v>19</v>
      </c>
      <c r="F28" s="200">
        <f>+'State Component'!F28+'West Champaran'!F28+Vaishali!F28+Supaul!F28+Siwan!F28+Sitamarhi!F28+Sheohar!F28+Sheikhpura!F28+Saran!F28+Samastipur!F28+Saharsa!F28+Rohtas!F28+Purnia!F28+'Patna (U)'!F28+'Patna (R)'!F28+Nawada!F28+Nalanda!F28+Muzafferpur!F28+Munger!F28+Madhubani!F28+Madhepura!F28+Lakhisarai!F28+Kishanganj!F28+Khagaria!F28+Katihar!F28+Kaimur!F28+Jehanabad!F28+Jamui!F28+Gopalganj!F28+Gaya!F28+'East Champaran'!F28+Darbhanga!F28+Buxer!F28+Bhojpur!F28+Bhagalpur!F28+Begusarai!F28+Banka!F28+Aurangabad!F28+Arwal!F28+Araria!F28</f>
        <v>0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5.5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25.5" customHeight="1">
      <c r="A30" s="215"/>
      <c r="B30" s="197" t="s">
        <v>74</v>
      </c>
      <c r="C30" s="197" t="s">
        <v>42</v>
      </c>
      <c r="D30" s="198">
        <f>+'State Component'!D30+'West Champaran'!D30+Vaishali!D30+Supaul!D30+Siwan!D30+Sitamarhi!D30+Sheohar!D30+Sheikhpura!D30+Saran!D30+Samastipur!D30+Saharsa!D30+Rohtas!D30+Purnia!D30+'Patna (U)'!D30+'Patna (R)'!D30+Nawada!D30+Nalanda!D30+Muzafferpur!D30+Munger!D30+Madhubani!D30+Madhepura!D30+Lakhisarai!D30+Kishanganj!D30+Khagaria!D30+Katihar!D30+Kaimur!D30+Jehanabad!D30+Jamui!D30+Gopalganj!D30+Gaya!D30+'East Champaran'!D30+Darbhanga!D30+Buxer!D30+Bhojpur!D30+Begusarai!D30+Bhagalpur!D30+Banka!D30+Aurangabad!D30+Arwal!D30+Araria!D30</f>
        <v>300</v>
      </c>
      <c r="E30" s="199" t="s">
        <v>19</v>
      </c>
      <c r="F30" s="217">
        <f>+'State Component'!F30+'West Champaran'!F30+Vaishali!F30+Supaul!F30+Siwan!F30+Sitamarhi!F30+Sheohar!F30+Sheikhpura!F30+Saran!F30+Samastipur!F30+Saharsa!F30+Rohtas!F30+Purnia!F30+'Patna (U)'!F30+'Patna (R)'!F30+Nawada!F30+Nalanda!F30+Muzafferpur!F30+Munger!F30+Madhubani!F30+Madhepura!F30+Lakhisarai!F30+Kishanganj!F30+Khagaria!F30+Katihar!F30+Kaimur!F30+Jehanabad!F30+Jamui!F30+Gopalganj!F30+Gaya!F30+'East Champaran'!F30+Darbhanga!F30+Buxer!F30+Bhojpur!F30+Bhagalpur!F30+Begusarai!F30+Banka!F30+Aurangabad!F30+Arwal!F30+Araria!F30</f>
        <v>2.3250000000000002</v>
      </c>
      <c r="G30" s="201" t="s">
        <v>177</v>
      </c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</row>
    <row r="31" spans="1:18" ht="29.25" customHeight="1">
      <c r="A31" s="215"/>
      <c r="B31" s="197" t="s">
        <v>75</v>
      </c>
      <c r="C31" s="197" t="s">
        <v>42</v>
      </c>
      <c r="D31" s="198">
        <f>+'State Component'!D31+'West Champaran'!D31+Vaishali!D31+Supaul!D31+Siwan!D31+Sitamarhi!D31+Sheohar!D31+Sheikhpura!D31+Saran!D31+Samastipur!D31+Saharsa!D31+Rohtas!D31+Purnia!D31+'Patna (U)'!D31+'Patna (R)'!D31+Nawada!D31+Nalanda!D31+Muzafferpur!D31+Munger!D31+Madhubani!D31+Madhepura!D31+Lakhisarai!D31+Kishanganj!D31+Khagaria!D31+Katihar!D31+Kaimur!D31+Jehanabad!D31+Jamui!D31+Gopalganj!D31+Gaya!D31+'East Champaran'!D31+Darbhanga!D31+Buxer!D31+Bhojpur!D31+Begusarai!D31+Bhagalpur!D31+Banka!D31+Aurangabad!D31+Arwal!D31+Araria!D31</f>
        <v>300</v>
      </c>
      <c r="E31" s="199" t="s">
        <v>19</v>
      </c>
      <c r="F31" s="217">
        <f>+'State Component'!F31+'West Champaran'!F31+Vaishali!F31+Supaul!F31+Siwan!F31+Sitamarhi!F31+Sheohar!F31+Sheikhpura!F31+Saran!F31+Samastipur!F31+Saharsa!F31+Rohtas!F31+Purnia!F31+'Patna (U)'!F31+'Patna (R)'!F31+Nawada!F31+Nalanda!F31+Muzafferpur!F31+Munger!F31+Madhubani!F31+Madhepura!F31+Lakhisarai!F31+Kishanganj!F31+Khagaria!F31+Katihar!F31+Kaimur!F31+Jehanabad!F31+Jamui!F31+Gopalganj!F31+Gaya!F31+'East Champaran'!F31+Darbhanga!F31+Buxer!F31+Bhojpur!F31+Bhagalpur!F31+Begusarai!F31+Banka!F31+Aurangabad!F31+Arwal!F31+Araria!F31</f>
        <v>33.659999999999997</v>
      </c>
      <c r="G31" s="204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</row>
    <row r="32" spans="1:18" ht="25.5" customHeight="1">
      <c r="A32" s="216"/>
      <c r="B32" s="197" t="s">
        <v>94</v>
      </c>
      <c r="C32" s="197" t="s">
        <v>42</v>
      </c>
      <c r="D32" s="198">
        <f>+'State Component'!D32+'West Champaran'!D32+Vaishali!D32+Supaul!D32+Siwan!D32+Sitamarhi!D32+Sheohar!D32+Sheikhpura!D32+Saran!D32+Samastipur!D32+Saharsa!D32+Rohtas!D32+Purnia!D32+'Patna (U)'!D32+'Patna (R)'!D32+Nawada!D32+Nalanda!D32+Muzafferpur!D32+Munger!D32+Madhubani!D32+Madhepura!D32+Lakhisarai!D32+Kishanganj!D32+Khagaria!D32+Katihar!D32+Kaimur!D32+Jehanabad!D32+Jamui!D32+Gopalganj!D32+Gaya!D32+'East Champaran'!D32+Darbhanga!D32+Buxer!D32+Bhojpur!D32+Begusarai!D32+Bhagalpur!D32+Banka!D32+Aurangabad!D32+Arwal!D32+Araria!D32</f>
        <v>300</v>
      </c>
      <c r="E32" s="199" t="s">
        <v>19</v>
      </c>
      <c r="F32" s="200">
        <f>+'State Component'!F32+'West Champaran'!F32+Vaishali!F32+Supaul!F32+Siwan!F32+Sitamarhi!F32+Sheohar!F32+Sheikhpura!F32+Saran!F32+Samastipur!F32+Saharsa!F32+Rohtas!F32+Purnia!F32+'Patna (U)'!F32+'Patna (R)'!F32+Nawada!F32+Nalanda!F32+Muzafferpur!F32+Munger!F32+Madhubani!F32+Madhepura!F32+Lakhisarai!F32+Kishanganj!F32+Khagaria!F32+Katihar!F32+Kaimur!F32+Jehanabad!F32+Jamui!F32+Gopalganj!F32+Gaya!F32+'East Champaran'!F32+Darbhanga!F32+Buxer!F32+Bhojpur!F32+Bhagalpur!F32+Begusarai!F32+Banka!F32+Aurangabad!F32+Arwal!F32+Araria!F32</f>
        <v>1.5</v>
      </c>
      <c r="G32" s="207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9"/>
    </row>
    <row r="33" spans="1:21" ht="34.5" customHeight="1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 ht="30" customHeight="1">
      <c r="A34" s="215"/>
      <c r="B34" s="197" t="s">
        <v>74</v>
      </c>
      <c r="C34" s="197" t="s">
        <v>42</v>
      </c>
      <c r="D34" s="222">
        <f>+'State Component'!D34+'West Champaran'!D34+Vaishali!D34+Supaul!D34+Siwan!D34+Sitamarhi!D34+Sheohar!D34+Sheikhpura!D34+Saran!D34+Samastipur!D34+Saharsa!D34+Rohtas!D34+Purnia!D34+'Patna (U)'!D34+'Patna (R)'!D34+Nawada!D34+Nalanda!D34+Muzafferpur!D34+Munger!D34+Madhubani!D34+Madhepura!D34+Lakhisarai!D34+Kishanganj!D34+Khagaria!D34+Katihar!D34+Kaimur!D34+Jehanabad!D34+Jamui!D34+Gopalganj!D34+Gaya!D34+'East Champaran'!D34+Darbhanga!D34+Buxer!D34+Bhojpur!D34+Begusarai!D34+Bhagalpur!D34+Banka!D34+Aurangabad!D34+Arwal!D34+Araria!D34</f>
        <v>5532</v>
      </c>
      <c r="E34" s="199" t="s">
        <v>19</v>
      </c>
      <c r="F34" s="217">
        <f>+'State Component'!F34+'West Champaran'!F34+Vaishali!F34+Supaul!F34+Siwan!F34+Sitamarhi!F34+Sheohar!F34+Sheikhpura!F34+Saran!F34+Samastipur!F34+Saharsa!F34+Rohtas!F34+Purnia!F34+'Patna (U)'!F34+'Patna (R)'!F34+Nawada!F34+Nalanda!F34+Muzafferpur!F34+Munger!F34+Madhubani!F34+Madhepura!F34+Lakhisarai!F34+Kishanganj!F34+Khagaria!F34+Katihar!F34+Kaimur!F34+Jehanabad!F34+Jamui!F34+Gopalganj!F34+Gaya!F34+'East Champaran'!F34+Darbhanga!F34+Buxer!F34+Bhojpur!F34+Bhagalpur!F34+Begusarai!F34+Banka!F34+Aurangabad!F34+Arwal!F34+Araria!F34</f>
        <v>10.078440000000001</v>
      </c>
      <c r="G34" s="201" t="s">
        <v>177</v>
      </c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3"/>
    </row>
    <row r="35" spans="1:21" ht="25.5" customHeight="1">
      <c r="A35" s="215"/>
      <c r="B35" s="197" t="s">
        <v>75</v>
      </c>
      <c r="C35" s="197" t="s">
        <v>42</v>
      </c>
      <c r="D35" s="222">
        <f>+'State Component'!D35+'West Champaran'!D35+Vaishali!D35+Supaul!D35+Siwan!D35+Sitamarhi!D35+Sheohar!D35+Sheikhpura!D35+Saran!D35+Samastipur!D35+Saharsa!D35+Rohtas!D35+Purnia!D35+'Patna (U)'!D35+'Patna (R)'!D35+Nawada!D35+Nalanda!D35+Muzafferpur!D35+Munger!D35+Madhubani!D35+Madhepura!D35+Lakhisarai!D35+Kishanganj!D35+Khagaria!D35+Katihar!D35+Kaimur!D35+Jehanabad!D35+Jamui!D35+Gopalganj!D35+Gaya!D35+'East Champaran'!D35+Darbhanga!D35+Buxer!D35+Bhojpur!D35+Begusarai!D35+Bhagalpur!D35+Banka!D35+Aurangabad!D35+Arwal!D35+Araria!D35</f>
        <v>0</v>
      </c>
      <c r="E35" s="199" t="s">
        <v>19</v>
      </c>
      <c r="F35" s="217">
        <f>+'State Component'!F35+'West Champaran'!F35+Vaishali!F35+Supaul!F35+Siwan!F35+Sitamarhi!F35+Sheohar!F35+Sheikhpura!F35+Saran!F35+Samastipur!F35+Saharsa!F35+Rohtas!F35+Purnia!F35+'Patna (U)'!F35+'Patna (R)'!F35+Nawada!F35+Nalanda!F35+Muzafferpur!F35+Munger!F35+Madhubani!F35+Madhepura!F35+Lakhisarai!F35+Kishanganj!F35+Khagaria!F35+Katihar!F35+Kaimur!F35+Jehanabad!F35+Jamui!F35+Gopalganj!F35+Gaya!F35+'East Champaran'!F35+Darbhanga!F35+Buxer!F35+Bhojpur!F35+Bhagalpur!F35+Begusarai!F35+Banka!F35+Aurangabad!F35+Arwal!F35+Araria!F35</f>
        <v>0</v>
      </c>
      <c r="G35" s="204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6"/>
    </row>
    <row r="36" spans="1:21" ht="34.5" customHeight="1">
      <c r="A36" s="216"/>
      <c r="B36" s="197" t="s">
        <v>94</v>
      </c>
      <c r="C36" s="197" t="s">
        <v>42</v>
      </c>
      <c r="D36" s="222">
        <f>+'State Component'!D36+'West Champaran'!D36+Vaishali!D36+Supaul!D36+Siwan!D36+Sitamarhi!D36+Sheohar!D36+Sheikhpura!D36+Saran!D36+Samastipur!D36+Saharsa!D36+Rohtas!D36+Purnia!D36+'Patna (U)'!D36+'Patna (R)'!D36+Nawada!D36+Nalanda!D36+Muzafferpur!D36+Munger!D36+Madhubani!D36+Madhepura!D36+Lakhisarai!D36+Kishanganj!D36+Khagaria!D36+Katihar!D36+Kaimur!D36+Jehanabad!D36+Jamui!D36+Gopalganj!D36+Gaya!D36+'East Champaran'!D36+Darbhanga!D36+Buxer!D36+Bhojpur!D36+Begusarai!D36+Bhagalpur!D36+Banka!D36+Aurangabad!D36+Arwal!D36+Araria!D36</f>
        <v>5532</v>
      </c>
      <c r="E36" s="199" t="s">
        <v>19</v>
      </c>
      <c r="F36" s="217">
        <f>+'State Component'!F36+'West Champaran'!F36+Vaishali!F36+Supaul!F36+Siwan!F36+Sitamarhi!F36+Sheohar!F36+Sheikhpura!F36+Saran!F36+Samastipur!F36+Saharsa!F36+Rohtas!F36+Purnia!F36+'Patna (U)'!F36+'Patna (R)'!F36+Nawada!F36+Nalanda!F36+Muzafferpur!F36+Munger!F36+Madhubani!F36+Madhepura!F36+Lakhisarai!F36+Kishanganj!F36+Khagaria!F36+Katihar!F36+Kaimur!F36+Jehanabad!F36+Jamui!F36+Gopalganj!F36+Gaya!F36+'East Champaran'!F36+Darbhanga!F36+Buxer!F36+Bhojpur!F36+Bhagalpur!F36+Begusarai!F36+Banka!F36+Aurangabad!F36+Arwal!F36+Araria!F36</f>
        <v>27.66</v>
      </c>
      <c r="G36" s="207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9"/>
    </row>
    <row r="37" spans="1:21" ht="30" customHeight="1">
      <c r="A37" s="218" t="s">
        <v>147</v>
      </c>
      <c r="B37" s="219"/>
      <c r="C37" s="197"/>
      <c r="D37" s="195">
        <f>+D34+D30+D26</f>
        <v>5832</v>
      </c>
      <c r="E37" s="199"/>
      <c r="F37" s="210">
        <f>SUM(F26:F36)</f>
        <v>75.223439999999997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 customHeight="1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f>+'State Component'!D39+'West Champaran'!D39+Vaishali!D39+Supaul!D39+Siwan!D39+Sitamarhi!D39+Sheohar!D39+Sheikhpura!D39+Saran!D39+Samastipur!D39+Saharsa!D39+Rohtas!D39+Purnia!D39+'Patna (U)'!D39+'Patna (R)'!D39+Nawada!D39+Nalanda!D39+Muzafferpur!D39+Munger!D39+Madhubani!D39+Madhepura!D39+Lakhisarai!D39+Kishanganj!D39+Khagaria!D39+Katihar!D39+Kaimur!D39+Jehanabad!D39+Jamui!D39+Gopalganj!D39+Gaya!D39+'East Champaran'!D39+Darbhanga!D39+Buxer!D39+Bhojpur!D39+Begusarai!D39+Bhagalpur!D39+Banka!D39+Aurangabad!D39+Arwal!D39+Araria!D39</f>
        <v>0</v>
      </c>
      <c r="E39" s="199" t="s">
        <v>19</v>
      </c>
      <c r="F39" s="200">
        <f>+'State Component'!F39+'West Champaran'!F39+Vaishali!F39+Supaul!F39+Siwan!F39+Sitamarhi!F39+Sheohar!F39+Sheikhpura!F39+Saran!F39+Samastipur!F39+Saharsa!F39+Rohtas!F39+Purnia!F39+'Patna (U)'!F39+'Patna (R)'!F39+Nawada!F39+Nalanda!F39+Muzafferpur!F39+Munger!F39+Madhubani!F39+Madhepura!F39+Lakhisarai!F39+Kishanganj!F39+Khagaria!F39+Katihar!F39+Kaimur!F39+Jehanabad!F39+Jamui!F39+Gopalganj!F39+Gaya!F39+'East Champaran'!F39+Darbhanga!F39+Buxer!F39+Bhojpur!F39+Bhagalpur!F39+Begusarai!F39+Banka!F39+Aurangabad!F39+Arwal!F39+Araria!F39</f>
        <v>0</v>
      </c>
      <c r="G39" s="201" t="s">
        <v>177</v>
      </c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3"/>
      <c r="S39" s="212"/>
      <c r="T39" s="212"/>
      <c r="U39" s="212"/>
    </row>
    <row r="40" spans="1:21" ht="25.5" customHeight="1">
      <c r="A40" s="215"/>
      <c r="B40" s="197" t="s">
        <v>75</v>
      </c>
      <c r="C40" s="197" t="s">
        <v>42</v>
      </c>
      <c r="D40" s="198">
        <f>+'State Component'!D40+'West Champaran'!D40+Vaishali!D40+Supaul!D40+Siwan!D40+Sitamarhi!D40+Sheohar!D40+Sheikhpura!D40+Saran!D40+Samastipur!D40+Saharsa!D40+Rohtas!D40+Purnia!D40+'Patna (U)'!D40+'Patna (R)'!D40+Nawada!D40+Nalanda!D40+Muzafferpur!D40+Munger!D40+Madhubani!D40+Madhepura!D40+Lakhisarai!D40+Kishanganj!D40+Khagaria!D40+Katihar!D40+Kaimur!D40+Jehanabad!D40+Jamui!D40+Gopalganj!D40+Gaya!D40+'East Champaran'!D40+Darbhanga!D40+Buxer!D40+Bhojpur!D40+Begusarai!D40+Bhagalpur!D40+Banka!D40+Aurangabad!D40+Arwal!D40+Araria!D40</f>
        <v>0</v>
      </c>
      <c r="E40" s="199" t="s">
        <v>19</v>
      </c>
      <c r="F40" s="200">
        <f>+'State Component'!F40+'West Champaran'!F40+Vaishali!F40+Supaul!F40+Siwan!F40+Sitamarhi!F40+Sheohar!F40+Sheikhpura!F40+Saran!F40+Samastipur!F40+Saharsa!F40+Rohtas!F40+Purnia!F40+'Patna (U)'!F40+'Patna (R)'!F40+Nawada!F40+Nalanda!F40+Muzafferpur!F40+Munger!F40+Madhubani!F40+Madhepura!F40+Lakhisarai!F40+Kishanganj!F40+Khagaria!F40+Katihar!F40+Kaimur!F40+Jehanabad!F40+Jamui!F40+Gopalganj!F40+Gaya!F40+'East Champaran'!F40+Darbhanga!F40+Buxer!F40+Bhojpur!F40+Bhagalpur!F40+Begusarai!F40+Banka!F40+Aurangabad!F40+Arwal!F40+Araria!F40</f>
        <v>0</v>
      </c>
      <c r="G40" s="204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6"/>
      <c r="S40" s="212"/>
      <c r="T40" s="212"/>
      <c r="U40" s="212"/>
    </row>
    <row r="41" spans="1:21" ht="25.5" customHeight="1">
      <c r="A41" s="216"/>
      <c r="B41" s="197" t="s">
        <v>94</v>
      </c>
      <c r="C41" s="197" t="s">
        <v>42</v>
      </c>
      <c r="D41" s="198">
        <f>+'State Component'!D41+'West Champaran'!D41+Vaishali!D41+Supaul!D41+Siwan!D41+Sitamarhi!D41+Sheohar!D41+Sheikhpura!D41+Saran!D41+Samastipur!D41+Saharsa!D41+Rohtas!D41+Purnia!D41+'Patna (U)'!D41+'Patna (R)'!D41+Nawada!D41+Nalanda!D41+Muzafferpur!D41+Munger!D41+Madhubani!D41+Madhepura!D41+Lakhisarai!D41+Kishanganj!D41+Khagaria!D41+Katihar!D41+Kaimur!D41+Jehanabad!D41+Jamui!D41+Gopalganj!D41+Gaya!D41+'East Champaran'!D41+Darbhanga!D41+Buxer!D41+Bhojpur!D41+Begusarai!D41+Bhagalpur!D41+Banka!D41+Aurangabad!D41+Arwal!D41+Araria!D41</f>
        <v>0</v>
      </c>
      <c r="E41" s="199" t="s">
        <v>19</v>
      </c>
      <c r="F41" s="200">
        <f>+'State Component'!F41+'West Champaran'!F41+Vaishali!F41+Supaul!F41+Siwan!F41+Sitamarhi!F41+Sheohar!F41+Sheikhpura!F41+Saran!F41+Samastipur!F41+Saharsa!F41+Rohtas!F41+Purnia!F41+'Patna (U)'!F41+'Patna (R)'!F41+Nawada!F41+Nalanda!F41+Muzafferpur!F41+Munger!F41+Madhubani!F41+Madhepura!F41+Lakhisarai!F41+Kishanganj!F41+Khagaria!F41+Katihar!F41+Kaimur!F41+Jehanabad!F41+Jamui!F41+Gopalganj!F41+Gaya!F41+'East Champaran'!F41+Darbhanga!F41+Buxer!F41+Bhojpur!F41+Bhagalpur!F41+Begusarai!F41+Banka!F41+Aurangabad!F41+Arwal!F41+Araria!F41</f>
        <v>0</v>
      </c>
      <c r="G41" s="207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9"/>
      <c r="S41" s="212"/>
      <c r="T41" s="212"/>
      <c r="U41" s="212"/>
    </row>
    <row r="42" spans="1:21" ht="45" customHeight="1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f>+'State Component'!D43+'West Champaran'!D43+Vaishali!D43+Supaul!D43+Siwan!D43+Sitamarhi!D43+Sheohar!D43+Sheikhpura!D43+Saran!D43+Samastipur!D43+Saharsa!D43+Rohtas!D43+Purnia!D43+'Patna (U)'!D43+'Patna (R)'!D43+Nawada!D43+Nalanda!D43+Muzafferpur!D43+Munger!D43+Madhubani!D43+Madhepura!D43+Lakhisarai!D43+Kishanganj!D43+Khagaria!D43+Katihar!D43+Kaimur!D43+Jehanabad!D43+Jamui!D43+Gopalganj!D43+Gaya!D43+'East Champaran'!D43+Darbhanga!D43+Buxer!D43+Bhojpur!D43+Begusarai!D43+Bhagalpur!D43+Banka!D43+Aurangabad!D43+Arwal!D43+Araria!D43</f>
        <v>7887</v>
      </c>
      <c r="E43" s="199" t="s">
        <v>19</v>
      </c>
      <c r="F43" s="200">
        <f>+'State Component'!F43+'West Champaran'!F43+Vaishali!F43+Supaul!F43+Siwan!F43+Sitamarhi!F43+Sheohar!F43+Sheikhpura!F43+Saran!F43+Samastipur!F43+Saharsa!F43+Rohtas!F43+Purnia!F43+'Patna (U)'!F43+'Patna (R)'!F43+Nawada!F43+Nalanda!F43+Muzafferpur!F43+Munger!F43+Madhubani!F43+Madhepura!F43+Lakhisarai!F43+Kishanganj!F43+Khagaria!F43+Katihar!F43+Kaimur!F43+Jehanabad!F43+Jamui!F43+Gopalganj!F43+Gaya!F43+'East Champaran'!F43+Darbhanga!F43+Buxer!F43+Bhojpur!F43+Bhagalpur!F43+Begusarai!F43+Banka!F43+Aurangabad!F43+Arwal!F43+Araria!F43</f>
        <v>5.2842900000000004</v>
      </c>
      <c r="G43" s="201" t="s">
        <v>177</v>
      </c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222">
        <f>+'State Component'!D44+'West Champaran'!D44+Vaishali!D44+Supaul!D44+Siwan!D44+Sitamarhi!D44+Sheohar!D44+Sheikhpura!D44+Saran!D44+Samastipur!D44+Saharsa!D44+Rohtas!D44+Purnia!D44+'Patna (U)'!D44+'Patna (R)'!D44+Nawada!D44+Nalanda!D44+Muzafferpur!D44+Munger!D44+Madhubani!D44+Madhepura!D44+Lakhisarai!D44+Kishanganj!D44+Khagaria!D44+Katihar!D44+Kaimur!D44+Jehanabad!D44+Jamui!D44+Gopalganj!D44+Gaya!D44+'East Champaran'!D44+Darbhanga!D44+Buxer!D44+Bhojpur!D44+Begusarai!D44+Bhagalpur!D44+Banka!D44+Aurangabad!D44+Arwal!D44+Araria!D44</f>
        <v>0</v>
      </c>
      <c r="E44" s="199" t="s">
        <v>19</v>
      </c>
      <c r="F44" s="200">
        <f>+'State Component'!F44+'West Champaran'!F44+Vaishali!F44+Supaul!F44+Siwan!F44+Sitamarhi!F44+Sheohar!F44+Sheikhpura!F44+Saran!F44+Samastipur!F44+Saharsa!F44+Rohtas!F44+Purnia!F44+'Patna (U)'!F44+'Patna (R)'!F44+Nawada!F44+Nalanda!F44+Muzafferpur!F44+Munger!F44+Madhubani!F44+Madhepura!F44+Lakhisarai!F44+Kishanganj!F44+Khagaria!F44+Katihar!F44+Kaimur!F44+Jehanabad!F44+Jamui!F44+Gopalganj!F44+Gaya!F44+'East Champaran'!F44+Darbhanga!F44+Buxer!F44+Bhojpur!F44+Bhagalpur!F44+Begusarai!F44+Banka!F44+Aurangabad!F44+Arwal!F44+Araria!F44</f>
        <v>0</v>
      </c>
      <c r="G44" s="204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f>+'State Component'!D45+'West Champaran'!D45+Vaishali!D45+Supaul!D45+Siwan!D45+Sitamarhi!D45+Sheohar!D45+Sheikhpura!D45+Saran!D45+Samastipur!D45+Saharsa!D45+Rohtas!D45+Purnia!D45+'Patna (U)'!D45+'Patna (R)'!D45+Nawada!D45+Nalanda!D45+Muzafferpur!D45+Munger!D45+Madhubani!D45+Madhepura!D45+Lakhisarai!D45+Kishanganj!D45+Khagaria!D45+Katihar!D45+Kaimur!D45+Jehanabad!D45+Jamui!D45+Gopalganj!D45+Gaya!D45+'East Champaran'!D45+Darbhanga!D45+Buxer!D45+Bhojpur!D45+Begusarai!D45+Bhagalpur!D45+Banka!D45+Aurangabad!D45+Arwal!D45+Araria!D45</f>
        <v>7887</v>
      </c>
      <c r="E45" s="199" t="s">
        <v>19</v>
      </c>
      <c r="F45" s="200">
        <f>+'State Component'!F45+'West Champaran'!F45+Vaishali!F45+Supaul!F45+Siwan!F45+Sitamarhi!F45+Sheohar!F45+Sheikhpura!F45+Saran!F45+Samastipur!F45+Saharsa!F45+Rohtas!F45+Purnia!F45+'Patna (U)'!F45+'Patna (R)'!F45+Nawada!F45+Nalanda!F45+Muzafferpur!F45+Munger!F45+Madhubani!F45+Madhepura!F45+Lakhisarai!F45+Kishanganj!F45+Khagaria!F45+Katihar!F45+Kaimur!F45+Jehanabad!F45+Jamui!F45+Gopalganj!F45+Gaya!F45+'East Champaran'!F45+Darbhanga!F45+Buxer!F45+Bhojpur!F45+Bhagalpur!F45+Begusarai!F45+Banka!F45+Aurangabad!F45+Arwal!F45+Araria!F45</f>
        <v>39.434999999999995</v>
      </c>
      <c r="G45" s="207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9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 ht="25.5" customHeight="1">
      <c r="A47" s="215"/>
      <c r="B47" s="197" t="s">
        <v>74</v>
      </c>
      <c r="C47" s="197" t="s">
        <v>42</v>
      </c>
      <c r="D47" s="198">
        <f>+'State Component'!D47+'West Champaran'!D47+Vaishali!D47+Supaul!D47+Siwan!D47+Sitamarhi!D47+Sheohar!D47+Sheikhpura!D47+Saran!D47+Samastipur!D47+Saharsa!D47+Rohtas!D47+Purnia!D47+'Patna (U)'!D47+'Patna (R)'!D47+Nawada!D47+Nalanda!D47+Muzafferpur!D47+Munger!D47+Madhubani!D47+Madhepura!D47+Lakhisarai!D47+Kishanganj!D47+Khagaria!D47+Katihar!D47+Kaimur!D47+Jehanabad!D47+Jamui!D47+Gopalganj!D47+Gaya!D47+'East Champaran'!D47+Darbhanga!D47+Buxer!D47+Bhojpur!D47+Begusarai!D47+Bhagalpur!D47+Banka!D47+Aurangabad!D47+Arwal!D47+Araria!D47</f>
        <v>76298</v>
      </c>
      <c r="E47" s="199" t="s">
        <v>19</v>
      </c>
      <c r="F47" s="200">
        <f>+'State Component'!F47+'West Champaran'!F47+Vaishali!F47+Supaul!F47+Siwan!F47+Sitamarhi!F47+Sheohar!F47+Sheikhpura!F47+Saran!F47+Samastipur!F47+Saharsa!F47+Rohtas!F47+Purnia!F47+'Patna (U)'!F47+'Patna (R)'!F47+Nawada!F47+Nalanda!F47+Muzafferpur!F47+Munger!F47+Madhubani!F47+Madhepura!F47+Lakhisarai!F47+Kishanganj!F47+Khagaria!F47+Katihar!F47+Kaimur!F47+Jehanabad!F47+Jamui!F47+Gopalganj!F47+Gaya!F47+'East Champaran'!F47+Darbhanga!F47+Buxer!F47+Bhojpur!F47+Bhagalpur!F47+Begusarai!F47+Banka!F47+Aurangabad!F47+Arwal!F47+Araria!F47</f>
        <v>51.119660000000003</v>
      </c>
      <c r="G47" s="201" t="s">
        <v>177</v>
      </c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3"/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222">
        <f>+'State Component'!D48+'West Champaran'!D48+Vaishali!D48+Supaul!D48+Siwan!D48+Sitamarhi!D48+Sheohar!D48+Sheikhpura!D48+Saran!D48+Samastipur!D48+Saharsa!D48+Rohtas!D48+Purnia!D48+'Patna (U)'!D48+'Patna (R)'!D48+Nawada!D48+Nalanda!D48+Muzafferpur!D48+Munger!D48+Madhubani!D48+Madhepura!D48+Lakhisarai!D48+Kishanganj!D48+Khagaria!D48+Katihar!D48+Kaimur!D48+Jehanabad!D48+Jamui!D48+Gopalganj!D48+Gaya!D48+'East Champaran'!D48+Darbhanga!D48+Buxer!D48+Bhojpur!D48+Begusarai!D48+Bhagalpur!D48+Banka!D48+Aurangabad!D48+Arwal!D48+Araria!D48</f>
        <v>953</v>
      </c>
      <c r="E48" s="199" t="s">
        <v>19</v>
      </c>
      <c r="F48" s="200">
        <f>+'State Component'!F48+'West Champaran'!F48+Vaishali!F48+Supaul!F48+Siwan!F48+Sitamarhi!F48+Sheohar!F48+Sheikhpura!F48+Saran!F48+Samastipur!F48+Saharsa!F48+Rohtas!F48+Purnia!F48+'Patna (U)'!F48+'Patna (R)'!F48+Nawada!F48+Nalanda!F48+Muzafferpur!F48+Munger!F48+Madhubani!F48+Madhepura!F48+Lakhisarai!F48+Kishanganj!F48+Khagaria!F48+Katihar!F48+Kaimur!F48+Jehanabad!F48+Jamui!F48+Gopalganj!F48+Gaya!F48+'East Champaran'!F48+Darbhanga!F48+Buxer!F48+Bhojpur!F48+Bhagalpur!F48+Begusarai!F48+Banka!F48+Aurangabad!F48+Arwal!F48+Araria!F48</f>
        <v>0</v>
      </c>
      <c r="G48" s="204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6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f>+'State Component'!D49+'West Champaran'!D49+Vaishali!D49+Supaul!D49+Siwan!D49+Sitamarhi!D49+Sheohar!D49+Sheikhpura!D49+Saran!D49+Samastipur!D49+Saharsa!D49+Rohtas!D49+Purnia!D49+'Patna (U)'!D49+'Patna (R)'!D49+Nawada!D49+Nalanda!D49+Muzafferpur!D49+Munger!D49+Madhubani!D49+Madhepura!D49+Lakhisarai!D49+Kishanganj!D49+Khagaria!D49+Katihar!D49+Kaimur!D49+Jehanabad!D49+Jamui!D49+Gopalganj!D49+Gaya!D49+'East Champaran'!D49+Darbhanga!D49+Buxer!D49+Bhojpur!D49+Begusarai!D49+Bhagalpur!D49+Banka!D49+Aurangabad!D49+Arwal!D49+Araria!D49</f>
        <v>82300</v>
      </c>
      <c r="E49" s="199" t="s">
        <v>19</v>
      </c>
      <c r="F49" s="200">
        <f>+'State Component'!F49+'West Champaran'!F49+Vaishali!F49+Supaul!F49+Siwan!F49+Sitamarhi!F49+Sheohar!F49+Sheikhpura!F49+Saran!F49+Samastipur!F49+Saharsa!F49+Rohtas!F49+Purnia!F49+'Patna (U)'!F49+'Patna (R)'!F49+Nawada!F49+Nalanda!F49+Muzafferpur!F49+Munger!F49+Madhubani!F49+Madhepura!F49+Lakhisarai!F49+Kishanganj!F49+Khagaria!F49+Katihar!F49+Kaimur!F49+Jehanabad!F49+Jamui!F49+Gopalganj!F49+Gaya!F49+'East Champaran'!F49+Darbhanga!F49+Buxer!F49+Bhojpur!F49+Bhagalpur!F49+Begusarai!F49+Banka!F49+Aurangabad!F49+Arwal!F49+Araria!F49</f>
        <v>411.5</v>
      </c>
      <c r="G49" s="207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9"/>
      <c r="S49" s="212"/>
      <c r="T49" s="212"/>
      <c r="U49" s="212"/>
    </row>
    <row r="50" spans="1:21" ht="30" customHeight="1">
      <c r="A50" s="218" t="s">
        <v>148</v>
      </c>
      <c r="B50" s="219"/>
      <c r="C50" s="197"/>
      <c r="D50" s="195">
        <f>+D47+D43+D39</f>
        <v>84185</v>
      </c>
      <c r="E50" s="199"/>
      <c r="F50" s="210">
        <f>SUM(F39:F49)</f>
        <v>507.33895000000001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f>+'State Component'!D52+'West Champaran'!D52+Vaishali!D52+Supaul!D52+Siwan!D52+Sitamarhi!D52+Sheohar!D52+Sheikhpura!D52+Saran!D52+Samastipur!D52+Saharsa!D52+Rohtas!D52+Purnia!D52+'Patna (U)'!D52+'Patna (R)'!D52+Nawada!D52+Nalanda!D52+Muzafferpur!D52+Munger!D52+Madhubani!D52+Madhepura!D52+Lakhisarai!D52+Kishanganj!D52+Khagaria!D52+Katihar!D52+Kaimur!D52+Jehanabad!D52+Jamui!D52+Gopalganj!D52+Gaya!D52+'East Champaran'!D52+Darbhanga!D52+Buxer!D52+Bhojpur!D52+Begusarai!D52+Bhagalpur!D52+Banka!D52+Aurangabad!D52+Arwal!D52+Araria!D52</f>
        <v>0</v>
      </c>
      <c r="E52" s="199" t="s">
        <v>19</v>
      </c>
      <c r="F52" s="200">
        <f>+'State Component'!F52+'West Champaran'!F52+Vaishali!F52+Supaul!F52+Siwan!F52+Sitamarhi!F52+Sheohar!F52+Sheikhpura!F52+Saran!F52+Samastipur!F52+Saharsa!F52+Rohtas!F52+Purnia!F52+'Patna (U)'!F52+'Patna (R)'!F52+Nawada!F52+Nalanda!F52+Muzafferpur!F52+Munger!F52+Madhubani!F52+Madhepura!F52+Lakhisarai!F52+Kishanganj!F52+Khagaria!F52+Katihar!F52+Kaimur!F52+Jehanabad!F52+Jamui!F52+Gopalganj!F52+Gaya!F52+'East Champaran'!F52+Darbhanga!F52+Buxer!F52+Bhojpur!F52+Bhagalpur!F52+Begusarai!F52+Banka!F52+Aurangabad!F52+Arwal!F52+Araria!F52</f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 ht="25.5" customHeight="1">
      <c r="A53" s="225"/>
      <c r="B53" s="197" t="s">
        <v>75</v>
      </c>
      <c r="C53" s="197" t="s">
        <v>42</v>
      </c>
      <c r="D53" s="198">
        <f>+'State Component'!D53+'West Champaran'!D53+Vaishali!D53+Supaul!D53+Siwan!D53+Sitamarhi!D53+Sheohar!D53+Sheikhpura!D53+Saran!D53+Samastipur!D53+Saharsa!D53+Rohtas!D53+Purnia!D53+'Patna (U)'!D53+'Patna (R)'!D53+Nawada!D53+Nalanda!D53+Muzafferpur!D53+Munger!D53+Madhubani!D53+Madhepura!D53+Lakhisarai!D53+Kishanganj!D53+Khagaria!D53+Katihar!D53+Kaimur!D53+Jehanabad!D53+Jamui!D53+Gopalganj!D53+Gaya!D53+'East Champaran'!D53+Darbhanga!D53+Buxer!D53+Bhojpur!D53+Begusarai!D53+Bhagalpur!D53+Banka!D53+Aurangabad!D53+Arwal!D53+Araria!D53</f>
        <v>0</v>
      </c>
      <c r="E53" s="199" t="s">
        <v>19</v>
      </c>
      <c r="F53" s="200">
        <f>+'State Component'!F53+'West Champaran'!F53+Vaishali!F53+Supaul!F53+Siwan!F53+Sitamarhi!F53+Sheohar!F53+Sheikhpura!F53+Saran!F53+Samastipur!F53+Saharsa!F53+Rohtas!F53+Purnia!F53+'Patna (U)'!F53+'Patna (R)'!F53+Nawada!F53+Nalanda!F53+Muzafferpur!F53+Munger!F53+Madhubani!F53+Madhepura!F53+Lakhisarai!F53+Kishanganj!F53+Khagaria!F53+Katihar!F53+Kaimur!F53+Jehanabad!F53+Jamui!F53+Gopalganj!F53+Gaya!F53+'East Champaran'!F53+Darbhanga!F53+Buxer!F53+Bhojpur!F53+Bhagalpur!F53+Begusarai!F53+Banka!F53+Aurangabad!F53+Arwal!F53+Araria!F53</f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f>+'State Component'!D54+'West Champaran'!D54+Vaishali!D54+Supaul!D54+Siwan!D54+Sitamarhi!D54+Sheohar!D54+Sheikhpura!D54+Saran!D54+Samastipur!D54+Saharsa!D54+Rohtas!D54+Purnia!D54+'Patna (U)'!D54+'Patna (R)'!D54+Nawada!D54+Nalanda!D54+Muzafferpur!D54+Munger!D54+Madhubani!D54+Madhepura!D54+Lakhisarai!D54+Kishanganj!D54+Khagaria!D54+Katihar!D54+Kaimur!D54+Jehanabad!D54+Jamui!D54+Gopalganj!D54+Gaya!D54+'East Champaran'!D54+Darbhanga!D54+Buxer!D54+Bhojpur!D54+Begusarai!D54+Bhagalpur!D54+Banka!D54+Aurangabad!D54+Arwal!D54+Araria!D54</f>
        <v>0</v>
      </c>
      <c r="E54" s="199" t="s">
        <v>19</v>
      </c>
      <c r="F54" s="200">
        <f>+'State Component'!F54+'West Champaran'!F54+Vaishali!F54+Supaul!F54+Siwan!F54+Sitamarhi!F54+Sheohar!F54+Sheikhpura!F54+Saran!F54+Samastipur!F54+Saharsa!F54+Rohtas!F54+Purnia!F54+'Patna (U)'!F54+'Patna (R)'!F54+Nawada!F54+Nalanda!F54+Muzafferpur!F54+Munger!F54+Madhubani!F54+Madhepura!F54+Lakhisarai!F54+Kishanganj!F54+Khagaria!F54+Katihar!F54+Kaimur!F54+Jehanabad!F54+Jamui!F54+Gopalganj!F54+Gaya!F54+'East Champaran'!F54+Darbhanga!F54+Buxer!F54+Bhojpur!F54+Bhagalpur!F54+Begusarai!F54+Banka!F54+Aurangabad!F54+Arwal!F54+Araria!F54</f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45" customHeight="1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 ht="45" customHeight="1">
      <c r="A56" s="215"/>
      <c r="B56" s="197" t="s">
        <v>74</v>
      </c>
      <c r="C56" s="197" t="s">
        <v>42</v>
      </c>
      <c r="D56" s="198">
        <f>+'State Component'!D56+'West Champaran'!D56+Vaishali!D56+Supaul!D56+Siwan!D56+Sitamarhi!D56+Sheohar!D56+Sheikhpura!D56+Saran!D56+Samastipur!D56+Saharsa!D56+Rohtas!D56+Purnia!D56+'Patna (U)'!D56+'Patna (R)'!D56+Nawada!D56+Nalanda!D56+Muzafferpur!D56+Munger!D56+Madhubani!D56+Madhepura!D56+Lakhisarai!D56+Kishanganj!D56+Khagaria!D56+Katihar!D56+Kaimur!D56+Jehanabad!D56+Jamui!D56+Gopalganj!D56+Gaya!D56+'East Champaran'!D56+Darbhanga!D56+Buxer!D56+Bhojpur!D56+Begusarai!D56+Bhagalpur!D56+Banka!D56+Aurangabad!D56+Arwal!D56+Araria!D56</f>
        <v>0</v>
      </c>
      <c r="E56" s="199" t="s">
        <v>19</v>
      </c>
      <c r="F56" s="200">
        <f>+'State Component'!F56+'West Champaran'!F56+Vaishali!F56+Supaul!F56+Siwan!F56+Sitamarhi!F56+Sheohar!F56+Sheikhpura!F56+Saran!F56+Samastipur!F56+Saharsa!F56+Rohtas!F56+Purnia!F56+'Patna (U)'!F56+'Patna (R)'!F56+Nawada!F56+Nalanda!F56+Muzafferpur!F56+Munger!F56+Madhubani!F56+Madhepura!F56+Lakhisarai!F56+Kishanganj!F56+Khagaria!F56+Katihar!F56+Kaimur!F56+Jehanabad!F56+Jamui!F56+Gopalganj!F56+Gaya!F56+'East Champaran'!F56+Darbhanga!F56+Buxer!F56+Bhojpur!F56+Bhagalpur!F56+Begusarai!F56+Banka!F56+Aurangabad!F56+Arwal!F56+Araria!F56</f>
        <v>0</v>
      </c>
      <c r="G56" s="201" t="s">
        <v>177</v>
      </c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3"/>
      <c r="S56" s="212"/>
      <c r="T56" s="212"/>
      <c r="U56" s="212"/>
    </row>
    <row r="57" spans="1:21" ht="15" customHeight="1">
      <c r="A57" s="215"/>
      <c r="B57" s="197" t="s">
        <v>75</v>
      </c>
      <c r="C57" s="197" t="s">
        <v>42</v>
      </c>
      <c r="D57" s="198">
        <f>+'State Component'!D57+'West Champaran'!D57+Vaishali!D57+Supaul!D57+Siwan!D57+Sitamarhi!D57+Sheohar!D57+Sheikhpura!D57+Saran!D57+Samastipur!D57+Saharsa!D57+Rohtas!D57+Purnia!D57+'Patna (U)'!D57+'Patna (R)'!D57+Nawada!D57+Nalanda!D57+Muzafferpur!D57+Munger!D57+Madhubani!D57+Madhepura!D57+Lakhisarai!D57+Kishanganj!D57+Khagaria!D57+Katihar!D57+Kaimur!D57+Jehanabad!D57+Jamui!D57+Gopalganj!D57+Gaya!D57+'East Champaran'!D57+Darbhanga!D57+Buxer!D57+Bhojpur!D57+Begusarai!D57+Bhagalpur!D57+Banka!D57+Aurangabad!D57+Arwal!D57+Araria!D57</f>
        <v>0</v>
      </c>
      <c r="E57" s="199" t="s">
        <v>19</v>
      </c>
      <c r="F57" s="200">
        <f>+'State Component'!F57+'West Champaran'!F57+Vaishali!F57+Supaul!F57+Siwan!F57+Sitamarhi!F57+Sheohar!F57+Sheikhpura!F57+Saran!F57+Samastipur!F57+Saharsa!F57+Rohtas!F57+Purnia!F57+'Patna (U)'!F57+'Patna (R)'!F57+Nawada!F57+Nalanda!F57+Muzafferpur!F57+Munger!F57+Madhubani!F57+Madhepura!F57+Lakhisarai!F57+Kishanganj!F57+Khagaria!F57+Katihar!F57+Kaimur!F57+Jehanabad!F57+Jamui!F57+Gopalganj!F57+Gaya!F57+'East Champaran'!F57+Darbhanga!F57+Buxer!F57+Bhojpur!F57+Bhagalpur!F57+Begusarai!F57+Banka!F57+Aurangabad!F57+Arwal!F57+Araria!F57</f>
        <v>0</v>
      </c>
      <c r="G57" s="204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6"/>
      <c r="S57" s="212"/>
      <c r="T57" s="212"/>
      <c r="U57" s="212"/>
    </row>
    <row r="58" spans="1:21" ht="15" customHeight="1">
      <c r="A58" s="216"/>
      <c r="B58" s="197" t="s">
        <v>94</v>
      </c>
      <c r="C58" s="197" t="s">
        <v>42</v>
      </c>
      <c r="D58" s="198">
        <f>+'State Component'!D58+'West Champaran'!D58+Vaishali!D58+Supaul!D58+Siwan!D58+Sitamarhi!D58+Sheohar!D58+Sheikhpura!D58+Saran!D58+Samastipur!D58+Saharsa!D58+Rohtas!D58+Purnia!D58+'Patna (U)'!D58+'Patna (R)'!D58+Nawada!D58+Nalanda!D58+Muzafferpur!D58+Munger!D58+Madhubani!D58+Madhepura!D58+Lakhisarai!D58+Kishanganj!D58+Khagaria!D58+Katihar!D58+Kaimur!D58+Jehanabad!D58+Jamui!D58+Gopalganj!D58+Gaya!D58+'East Champaran'!D58+Darbhanga!D58+Buxer!D58+Bhojpur!D58+Begusarai!D58+Bhagalpur!D58+Banka!D58+Aurangabad!D58+Arwal!D58+Araria!D58</f>
        <v>0</v>
      </c>
      <c r="E58" s="199" t="s">
        <v>19</v>
      </c>
      <c r="F58" s="200">
        <f>+'State Component'!F58+'West Champaran'!F58+Vaishali!F58+Supaul!F58+Siwan!F58+Sitamarhi!F58+Sheohar!F58+Sheikhpura!F58+Saran!F58+Samastipur!F58+Saharsa!F58+Rohtas!F58+Purnia!F58+'Patna (U)'!F58+'Patna (R)'!F58+Nawada!F58+Nalanda!F58+Muzafferpur!F58+Munger!F58+Madhubani!F58+Madhepura!F58+Lakhisarai!F58+Kishanganj!F58+Khagaria!F58+Katihar!F58+Kaimur!F58+Jehanabad!F58+Jamui!F58+Gopalganj!F58+Gaya!F58+'East Champaran'!F58+Darbhanga!F58+Buxer!F58+Bhojpur!F58+Bhagalpur!F58+Begusarai!F58+Banka!F58+Aurangabad!F58+Arwal!F58+Araria!F58</f>
        <v>0</v>
      </c>
      <c r="G58" s="207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9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 ht="15" customHeight="1">
      <c r="A60" s="215"/>
      <c r="B60" s="197" t="s">
        <v>74</v>
      </c>
      <c r="C60" s="197" t="s">
        <v>42</v>
      </c>
      <c r="D60" s="198">
        <f>+'State Component'!D60+'West Champaran'!D60+Vaishali!D60+Supaul!D60+Siwan!D60+Sitamarhi!D60+Sheohar!D60+Sheikhpura!D60+Saran!D60+Samastipur!D60+Saharsa!D60+Rohtas!D60+Purnia!D60+'Patna (U)'!D60+'Patna (R)'!D60+Nawada!D60+Nalanda!D60+Muzafferpur!D60+Munger!D60+Madhubani!D60+Madhepura!D60+Lakhisarai!D60+Kishanganj!D60+Khagaria!D60+Katihar!D60+Kaimur!D60+Jehanabad!D60+Jamui!D60+Gopalganj!D60+Gaya!D60+'East Champaran'!D60+Darbhanga!D60+Buxer!D60+Bhojpur!D60+Begusarai!D60+Bhagalpur!D60+Banka!D60+Aurangabad!D60+Arwal!D60+Araria!D60</f>
        <v>642</v>
      </c>
      <c r="E60" s="199" t="s">
        <v>19</v>
      </c>
      <c r="F60" s="200">
        <f>+'State Component'!F60+'West Champaran'!F60+Vaishali!F60+Supaul!F60+Siwan!F60+Sitamarhi!F60+Sheohar!F60+Sheikhpura!F60+Saran!F60+Samastipur!F60+Saharsa!F60+Rohtas!F60+Purnia!F60+'Patna (U)'!F60+'Patna (R)'!F60+Nawada!F60+Nalanda!F60+Muzafferpur!F60+Munger!F60+Madhubani!F60+Madhepura!F60+Lakhisarai!F60+Kishanganj!F60+Khagaria!F60+Katihar!F60+Kaimur!F60+Jehanabad!F60+Jamui!F60+Gopalganj!F60+Gaya!F60+'East Champaran'!F60+Darbhanga!F60+Buxer!F60+Bhojpur!F60+Bhagalpur!F60+Begusarai!F60+Banka!F60+Aurangabad!F60+Arwal!F60+Araria!F60</f>
        <v>0.43014000000000002</v>
      </c>
      <c r="G60" s="201" t="s">
        <v>177</v>
      </c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3"/>
      <c r="S60" s="212"/>
      <c r="T60" s="212"/>
      <c r="U60" s="212"/>
    </row>
    <row r="61" spans="1:21" ht="15" customHeight="1">
      <c r="A61" s="215"/>
      <c r="B61" s="197" t="s">
        <v>75</v>
      </c>
      <c r="C61" s="197" t="s">
        <v>42</v>
      </c>
      <c r="D61" s="198">
        <f>+'State Component'!D61+'West Champaran'!D61+Vaishali!D61+Supaul!D61+Siwan!D61+Sitamarhi!D61+Sheohar!D61+Sheikhpura!D61+Saran!D61+Samastipur!D61+Saharsa!D61+Rohtas!D61+Purnia!D61+'Patna (U)'!D61+'Patna (R)'!D61+Nawada!D61+Nalanda!D61+Muzafferpur!D61+Munger!D61+Madhubani!D61+Madhepura!D61+Lakhisarai!D61+Kishanganj!D61+Khagaria!D61+Katihar!D61+Kaimur!D61+Jehanabad!D61+Jamui!D61+Gopalganj!D61+Gaya!D61+'East Champaran'!D61+Darbhanga!D61+Buxer!D61+Bhojpur!D61+Begusarai!D61+Bhagalpur!D61+Banka!D61+Aurangabad!D61+Arwal!D61+Araria!D61</f>
        <v>0</v>
      </c>
      <c r="E61" s="199" t="s">
        <v>19</v>
      </c>
      <c r="F61" s="200">
        <f>+'State Component'!F61+'West Champaran'!F61+Vaishali!F61+Supaul!F61+Siwan!F61+Sitamarhi!F61+Sheohar!F61+Sheikhpura!F61+Saran!F61+Samastipur!F61+Saharsa!F61+Rohtas!F61+Purnia!F61+'Patna (U)'!F61+'Patna (R)'!F61+Nawada!F61+Nalanda!F61+Muzafferpur!F61+Munger!F61+Madhubani!F61+Madhepura!F61+Lakhisarai!F61+Kishanganj!F61+Khagaria!F61+Katihar!F61+Kaimur!F61+Jehanabad!F61+Jamui!F61+Gopalganj!F61+Gaya!F61+'East Champaran'!F61+Darbhanga!F61+Buxer!F61+Bhojpur!F61+Bhagalpur!F61+Begusarai!F61+Banka!F61+Aurangabad!F61+Arwal!F61+Araria!F61</f>
        <v>0</v>
      </c>
      <c r="G61" s="204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6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>
        <f>+'State Component'!D62+'West Champaran'!D62+Vaishali!D62+Supaul!D62+Siwan!D62+Sitamarhi!D62+Sheohar!D62+Sheikhpura!D62+Saran!D62+Samastipur!D62+Saharsa!D62+Rohtas!D62+Purnia!D62+'Patna (U)'!D62+'Patna (R)'!D62+Nawada!D62+Nalanda!D62+Muzafferpur!D62+Munger!D62+Madhubani!D62+Madhepura!D62+Lakhisarai!D62+Kishanganj!D62+Khagaria!D62+Katihar!D62+Kaimur!D62+Jehanabad!D62+Jamui!D62+Gopalganj!D62+Gaya!D62+'East Champaran'!D62+Darbhanga!D62+Buxer!D62+Bhojpur!D62+Begusarai!D62+Bhagalpur!D62+Banka!D62+Aurangabad!D62+Arwal!D62+Araria!D62</f>
        <v>0</v>
      </c>
      <c r="E62" s="199" t="s">
        <v>19</v>
      </c>
      <c r="F62" s="200">
        <f>+'State Component'!F62+'West Champaran'!F62+Vaishali!F62+Supaul!F62+Siwan!F62+Sitamarhi!F62+Sheohar!F62+Sheikhpura!F62+Saran!F62+Samastipur!F62+Saharsa!F62+Rohtas!F62+Purnia!F62+'Patna (U)'!F62+'Patna (R)'!F62+Nawada!F62+Nalanda!F62+Muzafferpur!F62+Munger!F62+Madhubani!F62+Madhepura!F62+Lakhisarai!F62+Kishanganj!F62+Khagaria!F62+Katihar!F62+Kaimur!F62+Jehanabad!F62+Jamui!F62+Gopalganj!F62+Gaya!F62+'East Champaran'!F62+Darbhanga!F62+Buxer!F62+Bhojpur!F62+Bhagalpur!F62+Begusarai!F62+Banka!F62+Aurangabad!F62+Arwal!F62+Araria!F62</f>
        <v>0</v>
      </c>
      <c r="G62" s="207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9"/>
      <c r="S62" s="212"/>
      <c r="T62" s="212"/>
      <c r="U62" s="212"/>
    </row>
    <row r="63" spans="1:21" ht="15" customHeight="1">
      <c r="A63" s="218" t="s">
        <v>149</v>
      </c>
      <c r="B63" s="219"/>
      <c r="C63" s="197"/>
      <c r="D63" s="195">
        <f>+D60+D56+D52</f>
        <v>642</v>
      </c>
      <c r="E63" s="199"/>
      <c r="F63" s="210">
        <f>SUM(F51:F62)</f>
        <v>0.43014000000000002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220">
        <f>+D63+D50+D37+D24</f>
        <v>119890</v>
      </c>
      <c r="E64" s="191"/>
      <c r="F64" s="227">
        <f>+F63+F50+F37+F24</f>
        <v>4038.2089800000012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 ht="30" customHeight="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 ht="30" customHeight="1">
      <c r="A66" s="191"/>
      <c r="B66" s="197" t="s">
        <v>45</v>
      </c>
      <c r="C66" s="197" t="s">
        <v>114</v>
      </c>
      <c r="D66" s="222">
        <f>+'State Component'!D66+'West Champaran'!D66+Vaishali!D66+Supaul!D66+Siwan!D66+Sitamarhi!D66+Sheohar!D66+Sheikhpura!D66+Saran!D66+Samastipur!D66+Saharsa!D66+Rohtas!D66+Purnia!D66+'Patna (U)'!D66+'Patna (R)'!D66+Nawada!D66+Nalanda!D66+Muzafferpur!D66+Munger!D66+Madhubani!D66+Madhepura!D66+Lakhisarai!D66+Kishanganj!D66+Khagaria!D66+Katihar!D66+Kaimur!D66+Jehanabad!D66+Jamui!D66+Gopalganj!D66+Gaya!D66+'East Champaran'!D66+Darbhanga!D66+Buxer!D66+Bhojpur!D66+Begusarai!D66+Bhagalpur!D66+Banka!D66+Aurangabad!D66+Arwal!D66+Araria!D66</f>
        <v>689762</v>
      </c>
      <c r="E66" s="228" t="s">
        <v>19</v>
      </c>
      <c r="F66" s="217">
        <f>+'State Component'!F66+'West Champaran'!F66+Vaishali!F66+Supaul!F66+Siwan!F66+Sitamarhi!F66+Sheohar!F66+Sheikhpura!F66+Saran!F66+Samastipur!F66+Saharsa!F66+Rohtas!F66+Purnia!F66+'Patna (U)'!F66+'Patna (R)'!F66+Nawada!F66+Nalanda!F66+Muzafferpur!F66+Munger!F66+Madhubani!F66+Madhepura!F66+Lakhisarai!F66+Kishanganj!F66+Khagaria!F66+Katihar!F66+Kaimur!F66+Jehanabad!F66+Jamui!F66+Gopalganj!F66+Gaya!F66+'East Champaran'!F66+Darbhanga!F66+Buxer!F66+Bhojpur!F66+Bhagalpur!F66+Begusarai!F66+Banka!F66+Aurangabad!F66+Arwal!F66+Araria!F66</f>
        <v>206.92859999999999</v>
      </c>
      <c r="G66" s="229" t="s">
        <v>177</v>
      </c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1"/>
    </row>
    <row r="67" spans="1:21" ht="15" customHeight="1">
      <c r="A67" s="191"/>
      <c r="B67" s="197" t="s">
        <v>76</v>
      </c>
      <c r="C67" s="197" t="s">
        <v>114</v>
      </c>
      <c r="D67" s="222">
        <f>+'State Component'!D67+'West Champaran'!D67+Vaishali!D67+Supaul!D67+Siwan!D67+Sitamarhi!D67+Sheohar!D67+Sheikhpura!D67+Saran!D67+Samastipur!D67+Saharsa!D67+Rohtas!D67+Purnia!D67+'Patna (U)'!D67+'Patna (R)'!D67+Nawada!D67+Nalanda!D67+Muzafferpur!D67+Munger!D67+Madhubani!D67+Madhepura!D67+Lakhisarai!D67+Kishanganj!D67+Khagaria!D67+Katihar!D67+Kaimur!D67+Jehanabad!D67+Jamui!D67+Gopalganj!D67+Gaya!D67+'East Champaran'!D67+Darbhanga!D67+Buxer!D67+Bhojpur!D67+Begusarai!D67+Bhagalpur!D67+Banka!D67+Aurangabad!D67+Arwal!D67+Araria!D67</f>
        <v>689762</v>
      </c>
      <c r="E67" s="199" t="s">
        <v>77</v>
      </c>
      <c r="F67" s="217">
        <f>+'State Component'!F67+'West Champaran'!F67+Vaishali!F67+Supaul!F67+Siwan!F67+Sitamarhi!F67+Sheohar!F67+Sheikhpura!F67+Saran!F67+Samastipur!F67+Saharsa!F67+Rohtas!F67+Purnia!F67+'Patna (U)'!F67+'Patna (R)'!F67+Nawada!F67+Nalanda!F67+Muzafferpur!F67+Munger!F67+Madhubani!F67+Madhepura!F67+Lakhisarai!F67+Kishanganj!F67+Khagaria!F67+Katihar!F67+Kaimur!F67+Jehanabad!F67+Jamui!F67+Gopalganj!F67+Gaya!F67+'East Champaran'!F67+Darbhanga!F67+Buxer!F67+Bhojpur!F67+Bhagalpur!F67+Begusarai!F67+Banka!F67+Aurangabad!F67+Arwal!F67+Araria!F67</f>
        <v>206.92859999999999</v>
      </c>
      <c r="G67" s="232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4"/>
    </row>
    <row r="68" spans="1:21">
      <c r="A68" s="189" t="s">
        <v>68</v>
      </c>
      <c r="B68" s="189"/>
      <c r="C68" s="191"/>
      <c r="D68" s="220">
        <f>D66</f>
        <v>689762</v>
      </c>
      <c r="E68" s="191"/>
      <c r="F68" s="235">
        <f>SUM(F66:F67)</f>
        <v>413.85719999999998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f>+'State Component'!D69+'West Champaran'!D69+Vaishali!D69+Supaul!D69+Siwan!D69+Sitamarhi!D69+Sheohar!D69+Sheikhpura!D69+Saran!D69+Samastipur!D69+Saharsa!D69+Rohtas!D69+Purnia!D69+'Patna (U)'!D69+'Patna (R)'!D69+Nawada!D69+Nalanda!D69+Muzafferpur!D69+Munger!D69+Madhubani!D69+Madhepura!D69+Lakhisarai!D69+Kishanganj!D69+Khagaria!D69+Katihar!D69+Kaimur!D69+Jehanabad!D69+Jamui!D69+Gopalganj!D69+Gaya!D69+'East Champaran'!D69+Darbhanga!D69+Buxer!D69+Bhojpur!D69+Begusarai!D69+Bhagalpur!D69+Banka!D69+Aurangabad!D69+Arwal!D69+Araria!D69</f>
        <v>6052159</v>
      </c>
      <c r="E69" s="237" t="s">
        <v>17</v>
      </c>
      <c r="F69" s="200">
        <f>+'State Component'!F69+'West Champaran'!F69+Vaishali!F69+Supaul!F69+Siwan!F69+Sitamarhi!F69+Sheohar!F69+Sheikhpura!F69+Saran!F69+Samastipur!F69+Saharsa!F69+Rohtas!F69+Purnia!F69+'Patna (U)'!F69+'Patna (R)'!F69+Nawada!F69+Nalanda!F69+Muzafferpur!F69+Munger!F69+Madhubani!F69+Madhepura!F69+Lakhisarai!F69+Kishanganj!F69+Khagaria!F69+Katihar!F69+Kaimur!F69+Jehanabad!F69+Jamui!F69+Gopalganj!F69+Gaya!F69+'East Champaran'!F69+Darbhanga!F69+Buxer!F69+Bhojpur!F69+Bhagalpur!F69+Begusarai!F69+Banka!F69+Aurangabad!F69+Arwal!F69+Araria!F69</f>
        <v>9078.2384999999995</v>
      </c>
      <c r="G69" s="238" t="s">
        <v>177</v>
      </c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40"/>
      <c r="S69" s="212"/>
      <c r="T69" s="212"/>
      <c r="U69" s="212"/>
    </row>
    <row r="70" spans="1:21">
      <c r="A70" s="241"/>
      <c r="B70" s="241"/>
      <c r="C70" s="228" t="s">
        <v>182</v>
      </c>
      <c r="D70" s="198">
        <f>+'State Component'!D70+'West Champaran'!D70+Vaishali!D70+Supaul!D70+Siwan!D70+Sitamarhi!D70+Sheohar!D70+Sheikhpura!D70+Saran!D70+Samastipur!D70+Saharsa!D70+Rohtas!D70+Purnia!D70+'Patna (U)'!D70+'Patna (R)'!D70+Nawada!D70+Nalanda!D70+Muzafferpur!D70+Munger!D70+Madhubani!D70+Madhepura!D70+Lakhisarai!D70+Kishanganj!D70+Khagaria!D70+Katihar!D70+Kaimur!D70+Jehanabad!D70+Jamui!D70+Gopalganj!D70+Gaya!D70+'East Champaran'!D70+Darbhanga!D70+Buxer!D70+Bhojpur!D70+Begusarai!D70+Bhagalpur!D70+Banka!D70+Aurangabad!D70+Arwal!D70+Araria!D70</f>
        <v>1912</v>
      </c>
      <c r="E70" s="242"/>
      <c r="F70" s="200">
        <f>+'State Component'!F70+'West Champaran'!F70+Vaishali!F70+Supaul!F70+Siwan!F70+Sitamarhi!F70+Sheohar!F70+Sheikhpura!F70+Saran!F70+Samastipur!F70+Saharsa!F70+Rohtas!F70+Purnia!F70+'Patna (U)'!F70+'Patna (R)'!F70+Nawada!F70+Nalanda!F70+Muzafferpur!F70+Munger!F70+Madhubani!F70+Madhepura!F70+Lakhisarai!F70+Kishanganj!F70+Khagaria!F70+Katihar!F70+Kaimur!F70+Jehanabad!F70+Jamui!F70+Gopalganj!F70+Gaya!F70+'East Champaran'!F70+Darbhanga!F70+Buxer!F70+Bhojpur!F70+Bhagalpur!F70+Begusarai!F70+Banka!F70+Aurangabad!F70+Arwal!F70+Araria!F70</f>
        <v>2.8680000000000003</v>
      </c>
      <c r="G70" s="243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f>+'State Component'!D71+'West Champaran'!D71+Vaishali!D71+Supaul!D71+Siwan!D71+Sitamarhi!D71+Sheohar!D71+Sheikhpura!D71+Saran!D71+Samastipur!D71+Saharsa!D71+Rohtas!D71+Purnia!D71+'Patna (U)'!D71+'Patna (R)'!D71+Nawada!D71+Nalanda!D71+Muzafferpur!D71+Munger!D71+Madhubani!D71+Madhepura!D71+Lakhisarai!D71+Kishanganj!D71+Khagaria!D71+Katihar!D71+Kaimur!D71+Jehanabad!D71+Jamui!D71+Gopalganj!D71+Gaya!D71+'East Champaran'!D71+Darbhanga!D71+Buxer!D71+Bhojpur!D71+Begusarai!D71+Bhagalpur!D71+Banka!D71+Aurangabad!D71+Arwal!D71+Araria!D71</f>
        <v>6073</v>
      </c>
      <c r="E71" s="242"/>
      <c r="F71" s="200">
        <f>+'State Component'!F71+'West Champaran'!F71+Vaishali!F71+Supaul!F71+Siwan!F71+Sitamarhi!F71+Sheohar!F71+Sheikhpura!F71+Saran!F71+Samastipur!F71+Saharsa!F71+Rohtas!F71+Purnia!F71+'Patna (U)'!F71+'Patna (R)'!F71+Nawada!F71+Nalanda!F71+Muzafferpur!F71+Munger!F71+Madhubani!F71+Madhepura!F71+Lakhisarai!F71+Kishanganj!F71+Khagaria!F71+Katihar!F71+Kaimur!F71+Jehanabad!F71+Jamui!F71+Gopalganj!F71+Gaya!F71+'East Champaran'!F71+Darbhanga!F71+Buxer!F71+Bhojpur!F71+Bhagalpur!F71+Begusarai!F71+Banka!F71+Aurangabad!F71+Arwal!F71+Araria!F71</f>
        <v>9.109499999999997</v>
      </c>
      <c r="G71" s="243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5"/>
      <c r="S71" s="212"/>
      <c r="T71" s="212"/>
      <c r="U71" s="212"/>
    </row>
    <row r="72" spans="1:21">
      <c r="A72" s="241"/>
      <c r="B72" s="241"/>
      <c r="C72" s="228" t="s">
        <v>184</v>
      </c>
      <c r="D72" s="198">
        <f>+'State Component'!D72+'West Champaran'!D72+Vaishali!D72+Supaul!D72+Siwan!D72+Sitamarhi!D72+Sheohar!D72+Sheikhpura!D72+Saran!D72+Samastipur!D72+Saharsa!D72+Rohtas!D72+Purnia!D72+'Patna (U)'!D72+'Patna (R)'!D72+Nawada!D72+Nalanda!D72+Muzafferpur!D72+Munger!D72+Madhubani!D72+Madhepura!D72+Lakhisarai!D72+Kishanganj!D72+Khagaria!D72+Katihar!D72+Kaimur!D72+Jehanabad!D72+Jamui!D72+Gopalganj!D72+Gaya!D72+'East Champaran'!D72+Darbhanga!D72+Buxer!D72+Bhojpur!D72+Begusarai!D72+Bhagalpur!D72+Banka!D72+Aurangabad!D72+Arwal!D72+Araria!D72</f>
        <v>8973992</v>
      </c>
      <c r="E72" s="242"/>
      <c r="F72" s="200">
        <f>+'State Component'!F72+'West Champaran'!F72+Vaishali!F72+Supaul!F72+Siwan!F72+Sitamarhi!F72+Sheohar!F72+Sheikhpura!F72+Saran!F72+Samastipur!F72+Saharsa!F72+Rohtas!F72+Purnia!F72+'Patna (U)'!F72+'Patna (R)'!F72+Nawada!F72+Nalanda!F72+Muzafferpur!F72+Munger!F72+Madhubani!F72+Madhepura!F72+Lakhisarai!F72+Kishanganj!F72+Khagaria!F72+Katihar!F72+Kaimur!F72+Jehanabad!F72+Jamui!F72+Gopalganj!F72+Gaya!F72+'East Champaran'!F72+Darbhanga!F72+Buxer!F72+Bhojpur!F72+Bhagalpur!F72+Begusarai!F72+Banka!F72+Aurangabad!F72+Arwal!F72+Araria!F72</f>
        <v>13460.987999999998</v>
      </c>
      <c r="G72" s="243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5"/>
      <c r="S72" s="212"/>
      <c r="T72" s="212"/>
      <c r="U72" s="212"/>
    </row>
    <row r="73" spans="1:21">
      <c r="A73" s="241"/>
      <c r="B73" s="241"/>
      <c r="C73" s="228" t="s">
        <v>185</v>
      </c>
      <c r="D73" s="198">
        <f>+'State Component'!D73+'West Champaran'!D73+Vaishali!D73+Supaul!D73+Siwan!D73+Sitamarhi!D73+Sheohar!D73+Sheikhpura!D73+Saran!D73+Samastipur!D73+Saharsa!D73+Rohtas!D73+Purnia!D73+'Patna (U)'!D73+'Patna (R)'!D73+Nawada!D73+Nalanda!D73+Muzafferpur!D73+Munger!D73+Madhubani!D73+Madhepura!D73+Lakhisarai!D73+Kishanganj!D73+Khagaria!D73+Katihar!D73+Kaimur!D73+Jehanabad!D73+Jamui!D73+Gopalganj!D73+Gaya!D73+'East Champaran'!D73+Darbhanga!D73+Buxer!D73+Bhojpur!D73+Begusarai!D73+Bhagalpur!D73+Banka!D73+Aurangabad!D73+Arwal!D73+Araria!D73</f>
        <v>2924</v>
      </c>
      <c r="E73" s="242"/>
      <c r="F73" s="200">
        <f>+'State Component'!F73+'West Champaran'!F73+Vaishali!F73+Supaul!F73+Siwan!F73+Sitamarhi!F73+Sheohar!F73+Sheikhpura!F73+Saran!F73+Samastipur!F73+Saharsa!F73+Rohtas!F73+Purnia!F73+'Patna (U)'!F73+'Patna (R)'!F73+Nawada!F73+Nalanda!F73+Muzafferpur!F73+Munger!F73+Madhubani!F73+Madhepura!F73+Lakhisarai!F73+Kishanganj!F73+Khagaria!F73+Katihar!F73+Kaimur!F73+Jehanabad!F73+Jamui!F73+Gopalganj!F73+Gaya!F73+'East Champaran'!F73+Darbhanga!F73+Buxer!F73+Bhojpur!F73+Bhagalpur!F73+Begusarai!F73+Banka!F73+Aurangabad!F73+Arwal!F73+Araria!F73</f>
        <v>4.386000000000001</v>
      </c>
      <c r="G73" s="243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5"/>
      <c r="S73" s="212"/>
      <c r="T73" s="212"/>
      <c r="U73" s="212"/>
    </row>
    <row r="74" spans="1:21" ht="15" customHeight="1">
      <c r="A74" s="241"/>
      <c r="B74" s="241"/>
      <c r="C74" s="228" t="s">
        <v>186</v>
      </c>
      <c r="D74" s="198">
        <f>+'State Component'!D74+'West Champaran'!D74+Vaishali!D74+Supaul!D74+Siwan!D74+Sitamarhi!D74+Sheohar!D74+Sheikhpura!D74+Saran!D74+Samastipur!D74+Saharsa!D74+Rohtas!D74+Purnia!D74+'Patna (U)'!D74+'Patna (R)'!D74+Nawada!D74+Nalanda!D74+Muzafferpur!D74+Munger!D74+Madhubani!D74+Madhepura!D74+Lakhisarai!D74+Kishanganj!D74+Khagaria!D74+Katihar!D74+Kaimur!D74+Jehanabad!D74+Jamui!D74+Gopalganj!D74+Gaya!D74+'East Champaran'!D74+Darbhanga!D74+Buxer!D74+Bhojpur!D74+Begusarai!D74+Bhagalpur!D74+Banka!D74+Aurangabad!D74+Arwal!D74+Araria!D74</f>
        <v>8875</v>
      </c>
      <c r="E74" s="246"/>
      <c r="F74" s="200">
        <f>+'State Component'!F74+'West Champaran'!F74+Vaishali!F74+Supaul!F74+Siwan!F74+Sitamarhi!F74+Sheohar!F74+Sheikhpura!F74+Saran!F74+Samastipur!F74+Saharsa!F74+Rohtas!F74+Purnia!F74+'Patna (U)'!F74+'Patna (R)'!F74+Nawada!F74+Nalanda!F74+Muzafferpur!F74+Munger!F74+Madhubani!F74+Madhepura!F74+Lakhisarai!F74+Kishanganj!F74+Khagaria!F74+Katihar!F74+Kaimur!F74+Jehanabad!F74+Jamui!F74+Gopalganj!F74+Gaya!F74+'East Champaran'!F74+Darbhanga!F74+Buxer!F74+Bhojpur!F74+Bhagalpur!F74+Begusarai!F74+Banka!F74+Aurangabad!F74+Arwal!F74+Araria!F74</f>
        <v>13.3125</v>
      </c>
      <c r="G74" s="247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9"/>
      <c r="S74" s="212"/>
      <c r="T74" s="212"/>
      <c r="U74" s="212"/>
    </row>
    <row r="75" spans="1:21">
      <c r="A75" s="218" t="s">
        <v>150</v>
      </c>
      <c r="B75" s="250"/>
      <c r="C75" s="219"/>
      <c r="D75" s="251">
        <f>SUM(D69:D74)</f>
        <v>15045935</v>
      </c>
      <c r="E75" s="199"/>
      <c r="F75" s="252">
        <f>SUM(F69:F74)</f>
        <v>22568.902499999997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>
      <c r="A76" s="256">
        <v>4.01</v>
      </c>
      <c r="B76" s="256" t="s">
        <v>143</v>
      </c>
      <c r="C76" s="228" t="s">
        <v>187</v>
      </c>
      <c r="D76" s="198">
        <f>+'State Component'!D76+'West Champaran'!D76+Vaishali!D76+Supaul!D76+Siwan!D76+Sitamarhi!D76+Sheohar!D76+Sheikhpura!D76+Saran!D76+Samastipur!D76+Saharsa!D76+Rohtas!D76+Purnia!D76+'Patna (U)'!D76+'Patna (R)'!D76+Nawada!D76+Nalanda!D76+Muzafferpur!D76+Munger!D76+Madhubani!D76+Madhepura!D76+Lakhisarai!D76+Kishanganj!D76+Khagaria!D76+Katihar!D76+Kaimur!D76+Jehanabad!D76+Jamui!D76+Gopalganj!D76+Gaya!D76+'East Champaran'!D76+Darbhanga!D76+Buxer!D76+Bhojpur!D76+Begusarai!D76+Bhagalpur!D76+Banka!D76+Aurangabad!D76+Arwal!D76+Araria!D76</f>
        <v>6808114</v>
      </c>
      <c r="E76" s="237" t="s">
        <v>17</v>
      </c>
      <c r="F76" s="200">
        <f>+'State Component'!F76+'West Champaran'!F76+Vaishali!F76+Supaul!F76+Siwan!F76+Sitamarhi!F76+Sheohar!F76+Sheikhpura!F76+Saran!F76+Samastipur!F76+Saharsa!F76+Rohtas!F76+Purnia!F76+'Patna (U)'!F76+'Patna (R)'!F76+Nawada!F76+Nalanda!F76+Muzafferpur!F76+Munger!F76+Madhubani!F76+Madhepura!F76+Lakhisarai!F76+Kishanganj!F76+Khagaria!F76+Katihar!F76+Kaimur!F76+Jehanabad!F76+Jamui!F76+Gopalganj!F76+Gaya!F76+'East Champaran'!F76+Darbhanga!F76+Buxer!F76+Bhojpur!F76+Bhagalpur!F76+Begusarai!F76+Banka!F76+Aurangabad!F76+Arwal!F76+Araria!F76</f>
        <v>17020.285000000007</v>
      </c>
      <c r="G76" s="238" t="s">
        <v>177</v>
      </c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40"/>
      <c r="S76" s="212"/>
      <c r="T76" s="212"/>
      <c r="U76" s="212"/>
    </row>
    <row r="77" spans="1:21" ht="15.75" customHeight="1">
      <c r="A77" s="256"/>
      <c r="B77" s="256"/>
      <c r="C77" s="228" t="s">
        <v>188</v>
      </c>
      <c r="D77" s="198">
        <f>+'State Component'!D77+'West Champaran'!D77+Vaishali!D77+Supaul!D77+Siwan!D77+Sitamarhi!D77+Sheohar!D77+Sheikhpura!D77+Saran!D77+Samastipur!D77+Saharsa!D77+Rohtas!D77+Purnia!D77+'Patna (U)'!D77+'Patna (R)'!D77+Nawada!D77+Nalanda!D77+Muzafferpur!D77+Munger!D77+Madhubani!D77+Madhepura!D77+Lakhisarai!D77+Kishanganj!D77+Khagaria!D77+Katihar!D77+Kaimur!D77+Jehanabad!D77+Jamui!D77+Gopalganj!D77+Gaya!D77+'East Champaran'!D77+Darbhanga!D77+Buxer!D77+Bhojpur!D77+Begusarai!D77+Bhagalpur!D77+Banka!D77+Aurangabad!D77+Arwal!D77+Araria!D77</f>
        <v>2229</v>
      </c>
      <c r="E77" s="242"/>
      <c r="F77" s="200">
        <f>+'State Component'!F77+'West Champaran'!F77+Vaishali!F77+Supaul!F77+Siwan!F77+Sitamarhi!F77+Sheohar!F77+Sheikhpura!F77+Saran!F77+Samastipur!F77+Saharsa!F77+Rohtas!F77+Purnia!F77+'Patna (U)'!F77+'Patna (R)'!F77+Nawada!F77+Nalanda!F77+Muzafferpur!F77+Munger!F77+Madhubani!F77+Madhepura!F77+Lakhisarai!F77+Kishanganj!F77+Khagaria!F77+Katihar!F77+Kaimur!F77+Jehanabad!F77+Jamui!F77+Gopalganj!F77+Gaya!F77+'East Champaran'!F77+Darbhanga!F77+Buxer!F77+Bhojpur!F77+Bhagalpur!F77+Begusarai!F77+Banka!F77+Aurangabad!F77+Arwal!F77+Araria!F77</f>
        <v>5.5725000000000007</v>
      </c>
      <c r="G77" s="243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5"/>
      <c r="S77" s="212"/>
      <c r="T77" s="212"/>
      <c r="U77" s="212"/>
    </row>
    <row r="78" spans="1:21" ht="15.75" customHeight="1">
      <c r="A78" s="256"/>
      <c r="B78" s="256"/>
      <c r="C78" s="228" t="s">
        <v>189</v>
      </c>
      <c r="D78" s="198">
        <f>+'State Component'!D78+'West Champaran'!D78+Vaishali!D78+Supaul!D78+Siwan!D78+Sitamarhi!D78+Sheohar!D78+Sheikhpura!D78+Saran!D78+Samastipur!D78+Saharsa!D78+Rohtas!D78+Purnia!D78+'Patna (U)'!D78+'Patna (R)'!D78+Nawada!D78+Nalanda!D78+Muzafferpur!D78+Munger!D78+Madhubani!D78+Madhepura!D78+Lakhisarai!D78+Kishanganj!D78+Khagaria!D78+Katihar!D78+Kaimur!D78+Jehanabad!D78+Jamui!D78+Gopalganj!D78+Gaya!D78+'East Champaran'!D78+Darbhanga!D78+Buxer!D78+Bhojpur!D78+Begusarai!D78+Bhagalpur!D78+Banka!D78+Aurangabad!D78+Arwal!D78+Araria!D78</f>
        <v>7371</v>
      </c>
      <c r="E78" s="246"/>
      <c r="F78" s="200">
        <f>+'State Component'!F78+'West Champaran'!F78+Vaishali!F78+Supaul!F78+Siwan!F78+Sitamarhi!F78+Sheohar!F78+Sheikhpura!F78+Saran!F78+Samastipur!F78+Saharsa!F78+Rohtas!F78+Purnia!F78+'Patna (U)'!F78+'Patna (R)'!F78+Nawada!F78+Nalanda!F78+Muzafferpur!F78+Munger!F78+Madhubani!F78+Madhepura!F78+Lakhisarai!F78+Kishanganj!F78+Khagaria!F78+Katihar!F78+Kaimur!F78+Jehanabad!F78+Jamui!F78+Gopalganj!F78+Gaya!F78+'East Champaran'!F78+Darbhanga!F78+Buxer!F78+Bhojpur!F78+Bhagalpur!F78+Begusarai!F78+Banka!F78+Aurangabad!F78+Arwal!F78+Araria!F78</f>
        <v>18.427500000000002</v>
      </c>
      <c r="G78" s="247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9"/>
      <c r="S78" s="212"/>
      <c r="T78" s="212"/>
      <c r="U78" s="212"/>
    </row>
    <row r="79" spans="1:21">
      <c r="A79" s="218" t="s">
        <v>150</v>
      </c>
      <c r="B79" s="250"/>
      <c r="C79" s="219"/>
      <c r="D79" s="257">
        <f>D76+D77+D78</f>
        <v>6817714</v>
      </c>
      <c r="E79" s="199"/>
      <c r="F79" s="258">
        <f>F76+F77+F78</f>
        <v>17044.285000000007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">
      <c r="A80" s="259"/>
      <c r="B80" s="260" t="s">
        <v>144</v>
      </c>
      <c r="C80" s="221" t="s">
        <v>37</v>
      </c>
      <c r="D80" s="198">
        <f>+'State Component'!D80+'West Champaran'!D80+Vaishali!D80+Supaul!D80+Siwan!D80+Sitamarhi!D80+Sheohar!D80+Sheikhpura!D80+Saran!D80+Samastipur!D80+Saharsa!D80+Rohtas!D80+Purnia!D80+'Patna (U)'!D80+'Patna (R)'!D80+Nawada!D80+Nalanda!D80+Muzafferpur!D80+Munger!D80+Madhubani!D80+Madhepura!D80+Lakhisarai!D80+Kishanganj!D80+Khagaria!D80+Katihar!D80+Kaimur!D80+Jehanabad!D80+Jamui!D80+Gopalganj!D80+Gaya!D80+'East Champaran'!D80+Darbhanga!D80+Buxer!D80+Bhojpur!D80+Begusarai!D80+Bhagalpur!D80+Banka!D80+Aurangabad!D80+Arwal!D80+Araria!D80</f>
        <v>0</v>
      </c>
      <c r="E80" s="199" t="s">
        <v>19</v>
      </c>
      <c r="F80" s="200">
        <f>+'State Component'!F80+'West Champaran'!F80+Vaishali!F80+Supaul!F80+Siwan!F80+Sitamarhi!F80+Sheohar!F80+Sheikhpura!F80+Saran!F80+Samastipur!F80+Saharsa!F80+Rohtas!F80+Purnia!F80+'Patna (U)'!F80+'Patna (R)'!F80+Nawada!F80+Nalanda!F80+Muzafferpur!F80+Munger!F80+Madhubani!F80+Madhepura!F80+Lakhisarai!F80+Kishanganj!F80+Khagaria!F80+Katihar!F80+Kaimur!F80+Jehanabad!F80+Jamui!F80+Gopalganj!F80+Gaya!F80+'East Champaran'!F80+Darbhanga!F80+Buxer!F80+Bhojpur!F80+Bhagalpur!F80+Begusarai!F80+Banka!F80+Aurangabad!F80+Arwal!F80+Araria!F80</f>
        <v>0</v>
      </c>
      <c r="G80" s="238" t="s">
        <v>177</v>
      </c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40"/>
      <c r="S80" s="212"/>
      <c r="T80" s="212"/>
      <c r="U80" s="212"/>
    </row>
    <row r="81" spans="1:21" ht="30">
      <c r="A81" s="199"/>
      <c r="B81" s="221" t="s">
        <v>145</v>
      </c>
      <c r="C81" s="221"/>
      <c r="D81" s="198">
        <f>+'State Component'!D81+'West Champaran'!D81+Vaishali!D81+Supaul!D81+Siwan!D81+Sitamarhi!D81+Sheohar!D81+Sheikhpura!D81+Saran!D81+Samastipur!D81+Saharsa!D81+Rohtas!D81+Purnia!D81+'Patna (U)'!D81+'Patna (R)'!D81+Nawada!D81+Nalanda!D81+Muzafferpur!D81+Munger!D81+Madhubani!D81+Madhepura!D81+Lakhisarai!D81+Kishanganj!D81+Khagaria!D81+Katihar!D81+Kaimur!D81+Jehanabad!D81+Jamui!D81+Gopalganj!D81+Gaya!D81+'East Champaran'!D81+Darbhanga!D81+Buxer!D81+Bhojpur!D81+Begusarai!D81+Bhagalpur!D81+Banka!D81+Aurangabad!D81+Arwal!D81+Araria!D81</f>
        <v>0</v>
      </c>
      <c r="E81" s="199" t="s">
        <v>19</v>
      </c>
      <c r="F81" s="217">
        <f>+'State Component'!F81+'West Champaran'!F81+Vaishali!F81+Supaul!F81+Siwan!F81+Sitamarhi!F81+Sheohar!F81+Sheikhpura!F81+Saran!F81+Samastipur!F81+Saharsa!F81+Rohtas!F81+Purnia!F81+'Patna (U)'!F81+'Patna (R)'!F81+Nawada!F81+Nalanda!F81+Muzafferpur!F81+Munger!F81+Madhubani!F81+Madhepura!F81+Lakhisarai!F81+Kishanganj!F81+Khagaria!F81+Katihar!F81+Kaimur!F81+Jehanabad!F81+Jamui!F81+Gopalganj!F81+Gaya!F81+'East Champaran'!F81+Darbhanga!F81+Buxer!F81+Bhojpur!F81+Bhagalpur!F81+Begusarai!F81+Banka!F81+Aurangabad!F81+Arwal!F81+Araria!F81</f>
        <v>363</v>
      </c>
      <c r="G81" s="247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9"/>
      <c r="S81" s="212"/>
      <c r="T81" s="212"/>
      <c r="U81" s="212"/>
    </row>
    <row r="82" spans="1:21" ht="23.25" customHeight="1">
      <c r="A82" s="189" t="s">
        <v>150</v>
      </c>
      <c r="B82" s="189"/>
      <c r="C82" s="191"/>
      <c r="D82" s="195">
        <f>D81+D80</f>
        <v>0</v>
      </c>
      <c r="E82" s="191"/>
      <c r="F82" s="227">
        <f>F81+F80</f>
        <v>363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 ht="23.25" customHeight="1">
      <c r="A83" s="218" t="s">
        <v>151</v>
      </c>
      <c r="B83" s="250"/>
      <c r="C83" s="219"/>
      <c r="D83" s="261">
        <f>D82+D79+D75</f>
        <v>21863649</v>
      </c>
      <c r="E83" s="191"/>
      <c r="F83" s="227">
        <f>F82+F79+F75</f>
        <v>39976.1875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 ht="23.25" customHeight="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32.25" customHeight="1">
      <c r="A85" s="199"/>
      <c r="B85" s="264" t="s">
        <v>197</v>
      </c>
      <c r="C85" s="221" t="s">
        <v>48</v>
      </c>
      <c r="D85" s="198">
        <f>+'State Component'!D85+'West Champaran'!D85+Vaishali!D85+Supaul!D85+Siwan!D85+Sitamarhi!D85+Sheohar!D85+Sheikhpura!D85+Saran!D85+Samastipur!D85+Saharsa!D85+Rohtas!D85+Purnia!D85+'Patna (U)'!D85+'Patna (R)'!D85+Nawada!D85+Nalanda!D85+Muzafferpur!D85+Munger!D85+Madhubani!D85+Madhepura!D85+Lakhisarai!D85+Kishanganj!D85+Khagaria!D85+Katihar!D85+Kaimur!D85+Jehanabad!D85+Jamui!D85+Gopalganj!D85+Gaya!D85+'East Champaran'!D85+Darbhanga!D85+Buxer!D85+Bhojpur!D85+Begusarai!D85+Bhagalpur!D85+Banka!D85+Aurangabad!D85+Arwal!D85+Araria!D85</f>
        <v>0</v>
      </c>
      <c r="E85" s="236" t="s">
        <v>17</v>
      </c>
      <c r="F85" s="200">
        <f>+'State Component'!F85+'West Champaran'!F85+Vaishali!F85+Supaul!F85+Siwan!F85+Sitamarhi!F85+Sheohar!F85+Sheikhpura!F85+Saran!F85+Samastipur!F85+Saharsa!F85+Rohtas!F85+Purnia!F85+'Patna (U)'!F85+'Patna (R)'!F85+Nawada!F85+Nalanda!F85+Muzafferpur!F85+Munger!F85+Madhubani!F85+Madhepura!F85+Lakhisarai!F85+Kishanganj!F85+Khagaria!F85+Katihar!F85+Kaimur!F85+Jehanabad!F85+Jamui!F85+Gopalganj!F85+Gaya!F85+'East Champaran'!F85+Darbhanga!F85+Buxer!F85+Bhojpur!F85+Bhagalpur!F85+Begusarai!F85+Banka!F85+Aurangabad!F85+Arwal!F85+Araria!F85</f>
        <v>1224.3900000000001</v>
      </c>
      <c r="G85" s="253" t="s">
        <v>177</v>
      </c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5"/>
      <c r="S85" s="212"/>
      <c r="T85" s="212"/>
      <c r="U85" s="212"/>
    </row>
    <row r="86" spans="1:21" ht="28.5" customHeight="1">
      <c r="A86" s="199"/>
      <c r="B86" s="221" t="s">
        <v>82</v>
      </c>
      <c r="C86" s="221" t="s">
        <v>42</v>
      </c>
      <c r="D86" s="198">
        <f>+'State Component'!D86+'West Champaran'!D86+Vaishali!D86+Supaul!D86+Siwan!D86+Sitamarhi!D86+Sheohar!D86+Sheikhpura!D86+Saran!D86+Samastipur!D86+Saharsa!D86+Rohtas!D86+Purnia!D86+'Patna (U)'!D86+'Patna (R)'!D86+Nawada!D86+Nalanda!D86+Muzafferpur!D86+Munger!D86+Madhubani!D86+Madhepura!D86+Lakhisarai!D86+Kishanganj!D86+Khagaria!D86+Katihar!D86+Kaimur!D86+Jehanabad!D86+Jamui!D86+Gopalganj!D86+Gaya!D86+'East Champaran'!D86+Darbhanga!D86+Buxer!D86+Bhojpur!D86+Begusarai!D86+Bhagalpur!D86+Banka!D86+Aurangabad!D86+Arwal!D86+Araria!D86</f>
        <v>0</v>
      </c>
      <c r="E86" s="241"/>
      <c r="F86" s="200">
        <f>+'State Component'!F86+'West Champaran'!F86+Vaishali!F86+Supaul!F86+Siwan!F86+Sitamarhi!F86+Sheohar!F86+Sheikhpura!F86+Saran!F86+Samastipur!F86+Saharsa!F86+Rohtas!F86+Purnia!F86+'Patna (U)'!F86+'Patna (R)'!F86+Nawada!F86+Nalanda!F86+Muzafferpur!F86+Munger!F86+Madhubani!F86+Madhepura!F86+Lakhisarai!F86+Kishanganj!F86+Khagaria!F86+Katihar!F86+Kaimur!F86+Jehanabad!F86+Jamui!F86+Gopalganj!F86+Gaya!F86+'East Champaran'!F86+Darbhanga!F86+Buxer!F86+Bhojpur!F86+Bhagalpur!F86+Begusarai!F86+Banka!F86+Aurangabad!F86+Arwal!F86+Araria!F86</f>
        <v>0</v>
      </c>
      <c r="G86" s="238" t="s">
        <v>177</v>
      </c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40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198">
        <f>+'State Component'!D87+'West Champaran'!D87+Vaishali!D87+Supaul!D87+Siwan!D87+Sitamarhi!D87+Sheohar!D87+Sheikhpura!D87+Saran!D87+Samastipur!D87+Saharsa!D87+Rohtas!D87+Purnia!D87+'Patna (U)'!D87+'Patna (R)'!D87+Nawada!D87+Nalanda!D87+Muzafferpur!D87+Munger!D87+Madhubani!D87+Madhepura!D87+Lakhisarai!D87+Kishanganj!D87+Khagaria!D87+Katihar!D87+Kaimur!D87+Jehanabad!D87+Jamui!D87+Gopalganj!D87+Gaya!D87+'East Champaran'!D87+Darbhanga!D87+Buxer!D87+Bhojpur!D87+Begusarai!D87+Bhagalpur!D87+Banka!D87+Aurangabad!D87+Arwal!D87+Araria!D87</f>
        <v>0</v>
      </c>
      <c r="E87" s="241"/>
      <c r="F87" s="200">
        <f>+'State Component'!F87+'West Champaran'!F87+Vaishali!F87+Supaul!F87+Siwan!F87+Sitamarhi!F87+Sheohar!F87+Sheikhpura!F87+Saran!F87+Samastipur!F87+Saharsa!F87+Rohtas!F87+Purnia!F87+'Patna (U)'!F87+'Patna (R)'!F87+Nawada!F87+Nalanda!F87+Muzafferpur!F87+Munger!F87+Madhubani!F87+Madhepura!F87+Lakhisarai!F87+Kishanganj!F87+Khagaria!F87+Katihar!F87+Kaimur!F87+Jehanabad!F87+Jamui!F87+Gopalganj!F87+Gaya!F87+'East Champaran'!F87+Darbhanga!F87+Buxer!F87+Bhojpur!F87+Bhagalpur!F87+Begusarai!F87+Banka!F87+Aurangabad!F87+Arwal!F87+Araria!F87</f>
        <v>0</v>
      </c>
      <c r="G87" s="243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5"/>
      <c r="S87" s="212"/>
      <c r="T87" s="212"/>
      <c r="U87" s="212"/>
    </row>
    <row r="88" spans="1:21">
      <c r="A88" s="199"/>
      <c r="B88" s="221" t="s">
        <v>120</v>
      </c>
      <c r="C88" s="221" t="s">
        <v>48</v>
      </c>
      <c r="D88" s="198">
        <f>+'State Component'!D88+'West Champaran'!D88+Vaishali!D88+Supaul!D88+Siwan!D88+Sitamarhi!D88+Sheohar!D88+Sheikhpura!D88+Saran!D88+Samastipur!D88+Saharsa!D88+Rohtas!D88+Purnia!D88+'Patna (U)'!D88+'Patna (R)'!D88+Nawada!D88+Nalanda!D88+Muzafferpur!D88+Munger!D88+Madhubani!D88+Madhepura!D88+Lakhisarai!D88+Kishanganj!D88+Khagaria!D88+Katihar!D88+Kaimur!D88+Jehanabad!D88+Jamui!D88+Gopalganj!D88+Gaya!D88+'East Champaran'!D88+Darbhanga!D88+Buxer!D88+Bhojpur!D88+Begusarai!D88+Bhagalpur!D88+Banka!D88+Aurangabad!D88+Arwal!D88+Araria!D88</f>
        <v>0</v>
      </c>
      <c r="E88" s="241"/>
      <c r="F88" s="200">
        <f>+'State Component'!F88+'West Champaran'!F88+Vaishali!F88+Supaul!F88+Siwan!F88+Sitamarhi!F88+Sheohar!F88+Sheikhpura!F88+Saran!F88+Samastipur!F88+Saharsa!F88+Rohtas!F88+Purnia!F88+'Patna (U)'!F88+'Patna (R)'!F88+Nawada!F88+Nalanda!F88+Muzafferpur!F88+Munger!F88+Madhubani!F88+Madhepura!F88+Lakhisarai!F88+Kishanganj!F88+Khagaria!F88+Katihar!F88+Kaimur!F88+Jehanabad!F88+Jamui!F88+Gopalganj!F88+Gaya!F88+'East Champaran'!F88+Darbhanga!F88+Buxer!F88+Bhojpur!F88+Bhagalpur!F88+Begusarai!F88+Banka!F88+Aurangabad!F88+Arwal!F88+Araria!F88</f>
        <v>0</v>
      </c>
      <c r="G88" s="243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198">
        <f>+'State Component'!D89+'West Champaran'!D89+Vaishali!D89+Supaul!D89+Siwan!D89+Sitamarhi!D89+Sheohar!D89+Sheikhpura!D89+Saran!D89+Samastipur!D89+Saharsa!D89+Rohtas!D89+Purnia!D89+'Patna (U)'!D89+'Patna (R)'!D89+Nawada!D89+Nalanda!D89+Muzafferpur!D89+Munger!D89+Madhubani!D89+Madhepura!D89+Lakhisarai!D89+Kishanganj!D89+Khagaria!D89+Katihar!D89+Kaimur!D89+Jehanabad!D89+Jamui!D89+Gopalganj!D89+Gaya!D89+'East Champaran'!D89+Darbhanga!D89+Buxer!D89+Bhojpur!D89+Begusarai!D89+Bhagalpur!D89+Banka!D89+Aurangabad!D89+Arwal!D89+Araria!D89</f>
        <v>0</v>
      </c>
      <c r="E89" s="241"/>
      <c r="F89" s="200">
        <f>+'State Component'!F89+'West Champaran'!F89+Vaishali!F89+Supaul!F89+Siwan!F89+Sitamarhi!F89+Sheohar!F89+Sheikhpura!F89+Saran!F89+Samastipur!F89+Saharsa!F89+Rohtas!F89+Purnia!F89+'Patna (U)'!F89+'Patna (R)'!F89+Nawada!F89+Nalanda!F89+Muzafferpur!F89+Munger!F89+Madhubani!F89+Madhepura!F89+Lakhisarai!F89+Kishanganj!F89+Khagaria!F89+Katihar!F89+Kaimur!F89+Jehanabad!F89+Jamui!F89+Gopalganj!F89+Gaya!F89+'East Champaran'!F89+Darbhanga!F89+Buxer!F89+Bhojpur!F89+Bhagalpur!F89+Begusarai!F89+Banka!F89+Aurangabad!F89+Arwal!F89+Araria!F89</f>
        <v>0</v>
      </c>
      <c r="G89" s="243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198">
        <f>+'State Component'!D90+'West Champaran'!D90+Vaishali!D90+Supaul!D90+Siwan!D90+Sitamarhi!D90+Sheohar!D90+Sheikhpura!D90+Saran!D90+Samastipur!D90+Saharsa!D90+Rohtas!D90+Purnia!D90+'Patna (U)'!D90+'Patna (R)'!D90+Nawada!D90+Nalanda!D90+Muzafferpur!D90+Munger!D90+Madhubani!D90+Madhepura!D90+Lakhisarai!D90+Kishanganj!D90+Khagaria!D90+Katihar!D90+Kaimur!D90+Jehanabad!D90+Jamui!D90+Gopalganj!D90+Gaya!D90+'East Champaran'!D90+Darbhanga!D90+Buxer!D90+Bhojpur!D90+Begusarai!D90+Bhagalpur!D90+Banka!D90+Aurangabad!D90+Arwal!D90+Araria!D90</f>
        <v>0</v>
      </c>
      <c r="E90" s="267"/>
      <c r="F90" s="200">
        <f>+'State Component'!F90+'West Champaran'!F90+Vaishali!F90+Supaul!F90+Siwan!F90+Sitamarhi!F90+Sheohar!F90+Sheikhpura!F90+Saran!F90+Samastipur!F90+Saharsa!F90+Rohtas!F90+Purnia!F90+'Patna (U)'!F90+'Patna (R)'!F90+Nawada!F90+Nalanda!F90+Muzafferpur!F90+Munger!F90+Madhubani!F90+Madhepura!F90+Lakhisarai!F90+Kishanganj!F90+Khagaria!F90+Katihar!F90+Kaimur!F90+Jehanabad!F90+Jamui!F90+Gopalganj!F90+Gaya!F90+'East Champaran'!F90+Darbhanga!F90+Buxer!F90+Bhojpur!F90+Bhagalpur!F90+Begusarai!F90+Banka!F90+Aurangabad!F90+Arwal!F90+Araria!F90</f>
        <v>0</v>
      </c>
      <c r="G90" s="247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9"/>
      <c r="S90" s="212"/>
      <c r="T90" s="212"/>
      <c r="U90" s="212"/>
    </row>
    <row r="91" spans="1:2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1224.3900000000001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>
      <c r="A92" s="236">
        <v>6</v>
      </c>
      <c r="B92" s="236" t="s">
        <v>23</v>
      </c>
      <c r="C92" s="214" t="s">
        <v>123</v>
      </c>
      <c r="D92" s="198">
        <f>+'State Component'!D92+'West Champaran'!D92+Vaishali!D92+Supaul!D92+Siwan!D92+Sitamarhi!D92+Sheohar!D92+Sheikhpura!D92+Saran!D92+Samastipur!D92+Saharsa!D92+Rohtas!D92+Purnia!D92+'Patna (U)'!D92+'Patna (R)'!D92+Nawada!D92+Nalanda!D92+Muzafferpur!D92+Munger!D92+Madhubani!D92+Madhepura!D92+Lakhisarai!D92+Kishanganj!D92+Khagaria!D92+Katihar!D92+Kaimur!D92+Jehanabad!D92+Jamui!D92+Gopalganj!D92+Gaya!D92+'East Champaran'!D92+Darbhanga!D92+Buxer!D92+Bhojpur!D92+Begusarai!D92+Bhagalpur!D92+Banka!D92+Aurangabad!D92+Arwal!D92+Araria!D92</f>
        <v>3173148</v>
      </c>
      <c r="E92" s="268" t="s">
        <v>35</v>
      </c>
      <c r="F92" s="200">
        <f>+'State Component'!F92+'West Champaran'!F92+Vaishali!F92+Supaul!F92+Siwan!F92+Sitamarhi!F92+Sheohar!F92+Sheikhpura!F92+Saran!F92+Samastipur!F92+Saharsa!F92+Rohtas!F92+Purnia!F92+'Patna (U)'!F92+'Patna (R)'!F92+Nawada!F92+Nalanda!F92+Muzafferpur!F92+Munger!F92+Madhubani!F92+Madhepura!F92+Lakhisarai!F92+Kishanganj!F92+Khagaria!F92+Katihar!F92+Kaimur!F92+Jehanabad!F92+Jamui!F92+Gopalganj!F92+Gaya!F92+'East Champaran'!F92+Darbhanga!F92+Buxer!F92+Bhojpur!F92+Bhagalpur!F92+Begusarai!F92+Banka!F92+Aurangabad!F92+Arwal!F92+Araria!F92</f>
        <v>12692.591999999999</v>
      </c>
      <c r="G92" s="238" t="s">
        <v>177</v>
      </c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40"/>
      <c r="S92" s="212"/>
      <c r="T92" s="212"/>
      <c r="U92" s="212"/>
    </row>
    <row r="93" spans="1:21">
      <c r="A93" s="241"/>
      <c r="B93" s="241"/>
      <c r="C93" s="214" t="s">
        <v>124</v>
      </c>
      <c r="D93" s="198">
        <f>+'State Component'!D93+'West Champaran'!D93+Vaishali!D93+Supaul!D93+Siwan!D93+Sitamarhi!D93+Sheohar!D93+Sheikhpura!D93+Saran!D93+Samastipur!D93+Saharsa!D93+Rohtas!D93+Purnia!D93+'Patna (U)'!D93+'Patna (R)'!D93+Nawada!D93+Nalanda!D93+Muzafferpur!D93+Munger!D93+Madhubani!D93+Madhepura!D93+Lakhisarai!D93+Kishanganj!D93+Khagaria!D93+Katihar!D93+Kaimur!D93+Jehanabad!D93+Jamui!D93+Gopalganj!D93+Gaya!D93+'East Champaran'!D93+Darbhanga!D93+Buxer!D93+Bhojpur!D93+Begusarai!D93+Bhagalpur!D93+Banka!D93+Aurangabad!D93+Arwal!D93+Araria!D93</f>
        <v>1363694</v>
      </c>
      <c r="E93" s="268"/>
      <c r="F93" s="200">
        <f>+'State Component'!F93+'West Champaran'!F93+Vaishali!F93+Supaul!F93+Siwan!F93+Sitamarhi!F93+Sheohar!F93+Sheikhpura!F93+Saran!F93+Samastipur!F93+Saharsa!F93+Rohtas!F93+Purnia!F93+'Patna (U)'!F93+'Patna (R)'!F93+Nawada!F93+Nalanda!F93+Muzafferpur!F93+Munger!F93+Madhubani!F93+Madhepura!F93+Lakhisarai!F93+Kishanganj!F93+Khagaria!F93+Katihar!F93+Kaimur!F93+Jehanabad!F93+Jamui!F93+Gopalganj!F93+Gaya!F93+'East Champaran'!F93+Darbhanga!F93+Buxer!F93+Bhojpur!F93+Bhagalpur!F93+Begusarai!F93+Banka!F93+Aurangabad!F93+Arwal!F93+Araria!F93</f>
        <v>5454.7759999999998</v>
      </c>
      <c r="G93" s="243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5"/>
      <c r="S93" s="212"/>
      <c r="T93" s="212"/>
      <c r="U93" s="212"/>
    </row>
    <row r="94" spans="1:21">
      <c r="A94" s="241"/>
      <c r="B94" s="241"/>
      <c r="C94" s="214" t="s">
        <v>125</v>
      </c>
      <c r="D94" s="198">
        <f>+'State Component'!D94+'West Champaran'!D94+Vaishali!D94+Supaul!D94+Siwan!D94+Sitamarhi!D94+Sheohar!D94+Sheikhpura!D94+Saran!D94+Samastipur!D94+Saharsa!D94+Rohtas!D94+Purnia!D94+'Patna (U)'!D94+'Patna (R)'!D94+Nawada!D94+Nalanda!D94+Muzafferpur!D94+Munger!D94+Madhubani!D94+Madhepura!D94+Lakhisarai!D94+Kishanganj!D94+Khagaria!D94+Katihar!D94+Kaimur!D94+Jehanabad!D94+Jamui!D94+Gopalganj!D94+Gaya!D94+'East Champaran'!D94+Darbhanga!D94+Buxer!D94+Bhojpur!D94+Begusarai!D94+Bhagalpur!D94+Banka!D94+Aurangabad!D94+Arwal!D94+Araria!D94</f>
        <v>122295</v>
      </c>
      <c r="E94" s="268"/>
      <c r="F94" s="200">
        <f>+'State Component'!F94+'West Champaran'!F94+Vaishali!F94+Supaul!F94+Siwan!F94+Sitamarhi!F94+Sheohar!F94+Sheikhpura!F94+Saran!F94+Samastipur!F94+Saharsa!F94+Rohtas!F94+Purnia!F94+'Patna (U)'!F94+'Patna (R)'!F94+Nawada!F94+Nalanda!F94+Muzafferpur!F94+Munger!F94+Madhubani!F94+Madhepura!F94+Lakhisarai!F94+Kishanganj!F94+Khagaria!F94+Katihar!F94+Kaimur!F94+Jehanabad!F94+Jamui!F94+Gopalganj!F94+Gaya!F94+'East Champaran'!F94+Darbhanga!F94+Buxer!F94+Bhojpur!F94+Bhagalpur!F94+Begusarai!F94+Banka!F94+Aurangabad!F94+Arwal!F94+Araria!F94</f>
        <v>489.18</v>
      </c>
      <c r="G94" s="243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5"/>
      <c r="S94" s="212"/>
      <c r="T94" s="212"/>
      <c r="U94" s="212"/>
    </row>
    <row r="95" spans="1:21" ht="25.5">
      <c r="A95" s="241"/>
      <c r="B95" s="241"/>
      <c r="C95" s="214" t="s">
        <v>126</v>
      </c>
      <c r="D95" s="198">
        <f>+'State Component'!D95+'West Champaran'!D95+Vaishali!D95+Supaul!D95+Siwan!D95+Sitamarhi!D95+Sheohar!D95+Sheikhpura!D95+Saran!D95+Samastipur!D95+Saharsa!D95+Rohtas!D95+Purnia!D95+'Patna (U)'!D95+'Patna (R)'!D95+Nawada!D95+Nalanda!D95+Muzafferpur!D95+Munger!D95+Madhubani!D95+Madhepura!D95+Lakhisarai!D95+Kishanganj!D95+Khagaria!D95+Katihar!D95+Kaimur!D95+Jehanabad!D95+Jamui!D95+Gopalganj!D95+Gaya!D95+'East Champaran'!D95+Darbhanga!D95+Buxer!D95+Bhojpur!D95+Begusarai!D95+Bhagalpur!D95+Banka!D95+Aurangabad!D95+Arwal!D95+Araria!D95</f>
        <v>3227021</v>
      </c>
      <c r="E95" s="268"/>
      <c r="F95" s="200">
        <f>+'State Component'!F95+'West Champaran'!F95+Vaishali!F95+Supaul!F95+Siwan!F95+Sitamarhi!F95+Sheohar!F95+Sheikhpura!F95+Saran!F95+Samastipur!F95+Saharsa!F95+Rohtas!F95+Purnia!F95+'Patna (U)'!F95+'Patna (R)'!F95+Nawada!F95+Nalanda!F95+Muzafferpur!F95+Munger!F95+Madhubani!F95+Madhepura!F95+Lakhisarai!F95+Kishanganj!F95+Khagaria!F95+Katihar!F95+Kaimur!F95+Jehanabad!F95+Jamui!F95+Gopalganj!F95+Gaya!F95+'East Champaran'!F95+Darbhanga!F95+Buxer!F95+Bhojpur!F95+Bhagalpur!F95+Begusarai!F95+Banka!F95+Aurangabad!F95+Arwal!F95+Araria!F95</f>
        <v>12908.084000000003</v>
      </c>
      <c r="G95" s="247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9"/>
      <c r="S95" s="212"/>
      <c r="T95" s="212"/>
      <c r="U95" s="212"/>
    </row>
    <row r="96" spans="1:21">
      <c r="A96" s="189" t="s">
        <v>68</v>
      </c>
      <c r="B96" s="189"/>
      <c r="C96" s="191"/>
      <c r="D96" s="195">
        <f>SUM(D92:D95)</f>
        <v>7886158</v>
      </c>
      <c r="E96" s="191"/>
      <c r="F96" s="210">
        <f>SUM(F92:F95)</f>
        <v>31544.632000000001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>
      <c r="A97" s="256">
        <v>7</v>
      </c>
      <c r="B97" s="269" t="s">
        <v>40</v>
      </c>
      <c r="C97" s="270" t="s">
        <v>38</v>
      </c>
      <c r="D97" s="198">
        <f>+'State Component'!D97+'West Champaran'!D97+Vaishali!D97+Supaul!D97+Siwan!D97+Sitamarhi!D97+Sheohar!D97+Sheikhpura!D97+Saran!D97+Samastipur!D97+Saharsa!D97+Rohtas!D97+Purnia!D97+'Patna (U)'!D97+'Patna (R)'!D97+Nawada!D97+Nalanda!D97+Muzafferpur!D97+Munger!D97+Madhubani!D97+Madhepura!D97+Lakhisarai!D97+Kishanganj!D97+Khagaria!D97+Katihar!D97+Kaimur!D97+Jehanabad!D97+Jamui!D97+Gopalganj!D97+Gaya!D97+'East Champaran'!D97+Darbhanga!D97+Buxer!D97+Bhojpur!D97+Begusarai!D97+Bhagalpur!D97+Banka!D97+Aurangabad!D97+Arwal!D97+Araria!D97</f>
        <v>0</v>
      </c>
      <c r="E97" s="256" t="s">
        <v>19</v>
      </c>
      <c r="F97" s="200">
        <f>+'State Component'!F97+'West Champaran'!F97+Vaishali!F97+Supaul!F97+Siwan!F97+Sitamarhi!F97+Sheohar!F97+Sheikhpura!F97+Saran!F97+Samastipur!F97+Saharsa!F97+Rohtas!F97+Purnia!F97+'Patna (U)'!F97+'Patna (R)'!F97+Nawada!F97+Nalanda!F97+Muzafferpur!F97+Munger!F97+Madhubani!F97+Madhepura!F97+Lakhisarai!F97+Kishanganj!F97+Khagaria!F97+Katihar!F97+Kaimur!F97+Jehanabad!F97+Jamui!F97+Gopalganj!F97+Gaya!F97+'East Champaran'!F97+Darbhanga!F97+Buxer!F97+Bhojpur!F97+Bhagalpur!F97+Begusarai!F97+Banka!F97+Aurangabad!F97+Arwal!F97+Araria!F97</f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>
      <c r="A98" s="256"/>
      <c r="B98" s="269"/>
      <c r="C98" s="270" t="s">
        <v>39</v>
      </c>
      <c r="D98" s="198">
        <f>+'State Component'!D98+'West Champaran'!D98+Vaishali!D98+Supaul!D98+Siwan!D98+Sitamarhi!D98+Sheohar!D98+Sheikhpura!D98+Saran!D98+Samastipur!D98+Saharsa!D98+Rohtas!D98+Purnia!D98+'Patna (U)'!D98+'Patna (R)'!D98+Nawada!D98+Nalanda!D98+Muzafferpur!D98+Munger!D98+Madhubani!D98+Madhepura!D98+Lakhisarai!D98+Kishanganj!D98+Khagaria!D98+Katihar!D98+Kaimur!D98+Jehanabad!D98+Jamui!D98+Gopalganj!D98+Gaya!D98+'East Champaran'!D98+Darbhanga!D98+Buxer!D98+Bhojpur!D98+Begusarai!D98+Bhagalpur!D98+Banka!D98+Aurangabad!D98+Arwal!D98+Araria!D98</f>
        <v>0</v>
      </c>
      <c r="E98" s="256"/>
      <c r="F98" s="200">
        <f>+'State Component'!F98+'West Champaran'!F98+Vaishali!F98+Supaul!F98+Siwan!F98+Sitamarhi!F98+Sheohar!F98+Sheikhpura!F98+Saran!F98+Samastipur!F98+Saharsa!F98+Rohtas!F98+Purnia!F98+'Patna (U)'!F98+'Patna (R)'!F98+Nawada!F98+Nalanda!F98+Muzafferpur!F98+Munger!F98+Madhubani!F98+Madhepura!F98+Lakhisarai!F98+Kishanganj!F98+Khagaria!F98+Katihar!F98+Kaimur!F98+Jehanabad!F98+Jamui!F98+Gopalganj!F98+Gaya!F98+'East Champaran'!F98+Darbhanga!F98+Buxer!F98+Bhojpur!F98+Bhagalpur!F98+Begusarai!F98+Banka!F98+Aurangabad!F98+Arwal!F98+Araria!F98</f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>
      <c r="A100" s="256">
        <v>8</v>
      </c>
      <c r="B100" s="269" t="s">
        <v>18</v>
      </c>
      <c r="C100" s="270" t="s">
        <v>38</v>
      </c>
      <c r="D100" s="198">
        <f>+'State Component'!D100+'West Champaran'!D100+Vaishali!D100+Supaul!D100+Siwan!D100+Sitamarhi!D100+Sheohar!D100+Sheikhpura!D100+Saran!D100+Samastipur!D100+Saharsa!D100+Rohtas!D100+Purnia!D100+'Patna (U)'!D100+'Patna (R)'!D100+Nawada!D100+Nalanda!D100+Muzafferpur!D100+Munger!D100+Madhubani!D100+Madhepura!D100+Lakhisarai!D100+Kishanganj!D100+Khagaria!D100+Katihar!D100+Kaimur!D100+Jehanabad!D100+Jamui!D100+Gopalganj!D100+Gaya!D100+'East Champaran'!D100+Darbhanga!D100+Buxer!D100+Bhojpur!D100+Begusarai!D100+Bhagalpur!D100+Banka!D100+Aurangabad!D100+Arwal!D100+Araria!D100</f>
        <v>73081</v>
      </c>
      <c r="E100" s="256" t="s">
        <v>19</v>
      </c>
      <c r="F100" s="200">
        <f>+'State Component'!F100+'West Champaran'!F100+Vaishali!F100+Supaul!F100+Siwan!F100+Sitamarhi!F100+Sheohar!F100+Sheikhpura!F100+Saran!F100+Samastipur!F100+Saharsa!F100+Rohtas!F100+Purnia!F100+'Patna (U)'!F100+'Patna (R)'!F100+Nawada!F100+Nalanda!F100+Muzafferpur!F100+Munger!F100+Madhubani!F100+Madhepura!F100+Lakhisarai!F100+Kishanganj!F100+Khagaria!F100+Katihar!F100+Kaimur!F100+Jehanabad!F100+Jamui!F100+Gopalganj!F100+Gaya!F100+'East Champaran'!F100+Darbhanga!F100+Buxer!F100+Bhojpur!F100+Bhagalpur!F100+Begusarai!F100+Banka!F100+Aurangabad!F100+Arwal!F100+Araria!F100</f>
        <v>3654.05</v>
      </c>
      <c r="G100" s="238" t="s">
        <v>177</v>
      </c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40"/>
      <c r="S100" s="212"/>
      <c r="T100" s="212"/>
      <c r="U100" s="212"/>
    </row>
    <row r="101" spans="1:21" ht="30">
      <c r="A101" s="256"/>
      <c r="B101" s="269"/>
      <c r="C101" s="270" t="s">
        <v>39</v>
      </c>
      <c r="D101" s="198">
        <f>+'State Component'!D101+'West Champaran'!D101+Vaishali!D101+Supaul!D101+Siwan!D101+Sitamarhi!D101+Sheohar!D101+Sheikhpura!D101+Saran!D101+Samastipur!D101+Saharsa!D101+Rohtas!D101+Purnia!D101+'Patna (U)'!D101+'Patna (R)'!D101+Nawada!D101+Nalanda!D101+Muzafferpur!D101+Munger!D101+Madhubani!D101+Madhepura!D101+Lakhisarai!D101+Kishanganj!D101+Khagaria!D101+Katihar!D101+Kaimur!D101+Jehanabad!D101+Jamui!D101+Gopalganj!D101+Gaya!D101+'East Champaran'!D101+Darbhanga!D101+Buxer!D101+Bhojpur!D101+Begusarai!D101+Bhagalpur!D101+Banka!D101+Aurangabad!D101+Arwal!D101+Araria!D101</f>
        <v>30985</v>
      </c>
      <c r="E101" s="256"/>
      <c r="F101" s="200">
        <f>+'State Component'!F101+'West Champaran'!F101+Vaishali!F101+Supaul!F101+Siwan!F101+Sitamarhi!F101+Sheohar!F101+Sheikhpura!F101+Saran!F101+Samastipur!F101+Saharsa!F101+Rohtas!F101+Purnia!F101+'Patna (U)'!F101+'Patna (R)'!F101+Nawada!F101+Nalanda!F101+Muzafferpur!F101+Munger!F101+Madhubani!F101+Madhepura!F101+Lakhisarai!F101+Kishanganj!F101+Khagaria!F101+Katihar!F101+Kaimur!F101+Jehanabad!F101+Jamui!F101+Gopalganj!F101+Gaya!F101+'East Champaran'!F101+Darbhanga!F101+Buxer!F101+Bhojpur!F101+Bhagalpur!F101+Begusarai!F101+Banka!F101+Aurangabad!F101+Arwal!F101+Araria!F101</f>
        <v>2168.9500000000003</v>
      </c>
      <c r="G101" s="247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9"/>
      <c r="S101" s="212"/>
      <c r="T101" s="212"/>
      <c r="U101" s="212"/>
    </row>
    <row r="102" spans="1:21">
      <c r="A102" s="189" t="s">
        <v>68</v>
      </c>
      <c r="B102" s="189"/>
      <c r="C102" s="191"/>
      <c r="D102" s="195">
        <f>SUM(D100:D101)</f>
        <v>104066</v>
      </c>
      <c r="E102" s="191"/>
      <c r="F102" s="210">
        <f>SUM(F100:F101)</f>
        <v>5823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75">
      <c r="A103" s="199">
        <v>9</v>
      </c>
      <c r="B103" s="270" t="s">
        <v>44</v>
      </c>
      <c r="C103" s="270" t="s">
        <v>48</v>
      </c>
      <c r="D103" s="198">
        <f>+'State Component'!D103+'West Champaran'!D103+Vaishali!D103+Supaul!D103+Siwan!D103+Sitamarhi!D103+Sheohar!D103+Sheikhpura!D103+Saran!D103+Samastipur!D103+Saharsa!D103+Rohtas!D103+Purnia!D103+'Patna (U)'!D103+'Patna (R)'!D103+Nawada!D103+Nalanda!D103+Muzafferpur!D103+Munger!D103+Madhubani!D103+Madhepura!D103+Lakhisarai!D103+Kishanganj!D103+Khagaria!D103+Katihar!D103+Kaimur!D103+Jehanabad!D103+Jamui!D103+Gopalganj!D103+Gaya!D103+'East Champaran'!D103+Darbhanga!D103+Buxer!D103+Bhojpur!D103+Begusarai!D103+Bhagalpur!D103+Banka!D103+Aurangabad!D103+Arwal!D103+Araria!D103</f>
        <v>0</v>
      </c>
      <c r="E103" s="199" t="s">
        <v>19</v>
      </c>
      <c r="F103" s="200">
        <f>+'State Component'!F103+'West Champaran'!F103+Vaishali!F103+Supaul!F103+Siwan!F103+Sitamarhi!F103+Sheohar!F103+Sheikhpura!F103+Saran!F103+Samastipur!F103+Saharsa!F103+Rohtas!F103+Purnia!F103+'Patna (U)'!F103+'Patna (R)'!F103+Nawada!F103+Nalanda!F103+Muzafferpur!F103+Munger!F103+Madhubani!F103+Madhepura!F103+Lakhisarai!F103+Kishanganj!F103+Khagaria!F103+Katihar!F103+Kaimur!F103+Jehanabad!F103+Jamui!F103+Gopalganj!F103+Gaya!F103+'East Champaran'!F103+Darbhanga!F103+Buxer!F103+Bhojpur!F103+Bhagalpur!F103+Begusarai!F103+Banka!F103+Aurangabad!F103+Arwal!F103+Araria!F103</f>
        <v>21.8</v>
      </c>
      <c r="G103" s="253" t="s">
        <v>177</v>
      </c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5"/>
      <c r="S103" s="212"/>
      <c r="T103" s="212"/>
      <c r="U103" s="212"/>
    </row>
    <row r="104" spans="1:2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21.8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198">
        <f>+'State Component'!D106+'West Champaran'!D106+Vaishali!D106+Supaul!D106+Siwan!D106+Sitamarhi!D106+Sheohar!D106+Sheikhpura!D106+Saran!D106+Samastipur!D106+Saharsa!D106+Rohtas!D106+Purnia!D106+'Patna (U)'!D106+'Patna (R)'!D106+Nawada!D106+Nalanda!D106+Muzafferpur!D106+Munger!D106+Madhubani!D106+Madhepura!D106+Lakhisarai!D106+Kishanganj!D106+Khagaria!D106+Katihar!D106+Kaimur!D106+Jehanabad!D106+Jamui!D106+Gopalganj!D106+Gaya!D106+'East Champaran'!D106+Darbhanga!D106+Buxer!D106+Bhojpur!D106+Begusarai!D106+Bhagalpur!D106+Banka!D106+Aurangabad!D106+Arwal!D106+Araria!D106</f>
        <v>39</v>
      </c>
      <c r="E106" s="199" t="s">
        <v>21</v>
      </c>
      <c r="F106" s="200">
        <f>+'State Component'!F106+'West Champaran'!F106+Vaishali!F106+Supaul!F106+Siwan!F106+Sitamarhi!F106+Sheohar!F106+Sheikhpura!F106+Saran!F106+Samastipur!F106+Saharsa!F106+Rohtas!F106+Purnia!F106+'Patna (U)'!F106+'Patna (R)'!F106+Nawada!F106+Nalanda!F106+Muzafferpur!F106+Munger!F106+Madhubani!F106+Madhepura!F106+Lakhisarai!F106+Kishanganj!F106+Khagaria!F106+Katihar!F106+Kaimur!F106+Jehanabad!F106+Jamui!F106+Gopalganj!F106+Gaya!F106+'East Champaran'!F106+Darbhanga!F106+Buxer!F106+Bhojpur!F106+Bhagalpur!F106+Begusarai!F106+Banka!F106+Aurangabad!F106+Arwal!F106+Araria!F106</f>
        <v>128</v>
      </c>
      <c r="G106" s="238" t="s">
        <v>178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40"/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198">
        <f>+'State Component'!D107+'West Champaran'!D107+Vaishali!D107+Supaul!D107+Siwan!D107+Sitamarhi!D107+Sheohar!D107+Sheikhpura!D107+Saran!D107+Samastipur!D107+Saharsa!D107+Rohtas!D107+Purnia!D107+'Patna (U)'!D107+'Patna (R)'!D107+Nawada!D107+Nalanda!D107+Muzafferpur!D107+Munger!D107+Madhubani!D107+Madhepura!D107+Lakhisarai!D107+Kishanganj!D107+Khagaria!D107+Katihar!D107+Kaimur!D107+Jehanabad!D107+Jamui!D107+Gopalganj!D107+Gaya!D107+'East Champaran'!D107+Darbhanga!D107+Buxer!D107+Bhojpur!D107+Begusarai!D107+Bhagalpur!D107+Banka!D107+Aurangabad!D107+Arwal!D107+Araria!D107</f>
        <v>39</v>
      </c>
      <c r="E107" s="199" t="s">
        <v>19</v>
      </c>
      <c r="F107" s="200">
        <f>+'State Component'!F107+'West Champaran'!F107+Vaishali!F107+Supaul!F107+Siwan!F107+Sitamarhi!F107+Sheohar!F107+Sheikhpura!F107+Saran!F107+Samastipur!F107+Saharsa!F107+Rohtas!F107+Purnia!F107+'Patna (U)'!F107+'Patna (R)'!F107+Nawada!F107+Nalanda!F107+Muzafferpur!F107+Munger!F107+Madhubani!F107+Madhepura!F107+Lakhisarai!F107+Kishanganj!F107+Khagaria!F107+Katihar!F107+Kaimur!F107+Jehanabad!F107+Jamui!F107+Gopalganj!F107+Gaya!F107+'East Champaran'!F107+Darbhanga!F107+Buxer!F107+Bhojpur!F107+Bhagalpur!F107+Begusarai!F107+Banka!F107+Aurangabad!F107+Arwal!F107+Araria!F107</f>
        <v>53</v>
      </c>
      <c r="G107" s="243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5"/>
      <c r="S107" s="212"/>
      <c r="T107" s="212"/>
      <c r="U107" s="212"/>
    </row>
    <row r="108" spans="1:21" ht="30">
      <c r="A108" s="199" t="s">
        <v>58</v>
      </c>
      <c r="B108" s="221" t="s">
        <v>180</v>
      </c>
      <c r="C108" s="221" t="s">
        <v>70</v>
      </c>
      <c r="D108" s="198">
        <f>+'State Component'!D108+'West Champaran'!D108+Vaishali!D108+Supaul!D108+Siwan!D108+Sitamarhi!D108+Sheohar!D108+Sheikhpura!D108+Saran!D108+Samastipur!D108+Saharsa!D108+Rohtas!D108+Purnia!D108+'Patna (U)'!D108+'Patna (R)'!D108+Nawada!D108+Nalanda!D108+Muzafferpur!D108+Munger!D108+Madhubani!D108+Madhepura!D108+Lakhisarai!D108+Kishanganj!D108+Khagaria!D108+Katihar!D108+Kaimur!D108+Jehanabad!D108+Jamui!D108+Gopalganj!D108+Gaya!D108+'East Champaran'!D108+Darbhanga!D108+Buxer!D108+Bhojpur!D108+Begusarai!D108+Bhagalpur!D108+Banka!D108+Aurangabad!D108+Arwal!D108+Araria!D108</f>
        <v>39</v>
      </c>
      <c r="E108" s="199" t="s">
        <v>21</v>
      </c>
      <c r="F108" s="200">
        <f>+'State Component'!F108+'West Champaran'!F108+Vaishali!F108+Supaul!F108+Siwan!F108+Sitamarhi!F108+Sheohar!F108+Sheikhpura!F108+Saran!F108+Samastipur!F108+Saharsa!F108+Rohtas!F108+Purnia!F108+'Patna (U)'!F108+'Patna (R)'!F108+Nawada!F108+Nalanda!F108+Muzafferpur!F108+Munger!F108+Madhubani!F108+Madhepura!F108+Lakhisarai!F108+Kishanganj!F108+Khagaria!F108+Katihar!F108+Kaimur!F108+Jehanabad!F108+Jamui!F108+Gopalganj!F108+Gaya!F108+'East Champaran'!F108+Darbhanga!F108+Buxer!F108+Bhojpur!F108+Bhagalpur!F108+Begusarai!F108+Banka!F108+Aurangabad!F108+Arwal!F108+Araria!F108</f>
        <v>260.5</v>
      </c>
      <c r="G108" s="243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5"/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198">
        <f>+'State Component'!D109+'West Champaran'!D109+Vaishali!D109+Supaul!D109+Siwan!D109+Sitamarhi!D109+Sheohar!D109+Sheikhpura!D109+Saran!D109+Samastipur!D109+Saharsa!D109+Rohtas!D109+Purnia!D109+'Patna (U)'!D109+'Patna (R)'!D109+Nawada!D109+Nalanda!D109+Muzafferpur!D109+Munger!D109+Madhubani!D109+Madhepura!D109+Lakhisarai!D109+Kishanganj!D109+Khagaria!D109+Katihar!D109+Kaimur!D109+Jehanabad!D109+Jamui!D109+Gopalganj!D109+Gaya!D109+'East Champaran'!D109+Darbhanga!D109+Buxer!D109+Bhojpur!D109+Begusarai!D109+Bhagalpur!D109+Banka!D109+Aurangabad!D109+Arwal!D109+Araria!D109</f>
        <v>39</v>
      </c>
      <c r="E109" s="199" t="s">
        <v>21</v>
      </c>
      <c r="F109" s="200">
        <f>+'State Component'!F109+'West Champaran'!F109+Vaishali!F109+Supaul!F109+Siwan!F109+Sitamarhi!F109+Sheohar!F109+Sheikhpura!F109+Saran!F109+Samastipur!F109+Saharsa!F109+Rohtas!F109+Purnia!F109+'Patna (U)'!F109+'Patna (R)'!F109+Nawada!F109+Nalanda!F109+Muzafferpur!F109+Munger!F109+Madhubani!F109+Madhepura!F109+Lakhisarai!F109+Kishanganj!F109+Khagaria!F109+Katihar!F109+Kaimur!F109+Jehanabad!F109+Jamui!F109+Gopalganj!F109+Gaya!F109+'East Champaran'!F109+Darbhanga!F109+Buxer!F109+Bhojpur!F109+Bhagalpur!F109+Begusarai!F109+Banka!F109+Aurangabad!F109+Arwal!F109+Araria!F109</f>
        <v>506</v>
      </c>
      <c r="G109" s="243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5"/>
      <c r="S109" s="212"/>
      <c r="T109" s="212"/>
      <c r="U109" s="212"/>
    </row>
    <row r="110" spans="1:21" ht="30">
      <c r="A110" s="228" t="s">
        <v>117</v>
      </c>
      <c r="B110" s="221" t="s">
        <v>174</v>
      </c>
      <c r="C110" s="264" t="s">
        <v>119</v>
      </c>
      <c r="D110" s="198">
        <f>+'State Component'!D110+'West Champaran'!D110+Vaishali!D110+Supaul!D110+Siwan!D110+Sitamarhi!D110+Sheohar!D110+Sheikhpura!D110+Saran!D110+Samastipur!D110+Saharsa!D110+Rohtas!D110+Purnia!D110+'Patna (U)'!D110+'Patna (R)'!D110+Nawada!D110+Nalanda!D110+Muzafferpur!D110+Munger!D110+Madhubani!D110+Madhepura!D110+Lakhisarai!D110+Kishanganj!D110+Khagaria!D110+Katihar!D110+Kaimur!D110+Jehanabad!D110+Jamui!D110+Gopalganj!D110+Gaya!D110+'East Champaran'!D110+Darbhanga!D110+Buxer!D110+Bhojpur!D110+Begusarai!D110+Bhagalpur!D110+Banka!D110+Aurangabad!D110+Arwal!D110+Araria!D110</f>
        <v>1</v>
      </c>
      <c r="E110" s="199"/>
      <c r="F110" s="200">
        <f>+'State Component'!F110+'West Champaran'!F110+Vaishali!F110+Supaul!F110+Siwan!F110+Sitamarhi!F110+Sheohar!F110+Sheikhpura!F110+Saran!F110+Samastipur!F110+Saharsa!F110+Rohtas!F110+Purnia!F110+'Patna (U)'!F110+'Patna (R)'!F110+Nawada!F110+Nalanda!F110+Muzafferpur!F110+Munger!F110+Madhubani!F110+Madhepura!F110+Lakhisarai!F110+Kishanganj!F110+Khagaria!F110+Katihar!F110+Kaimur!F110+Jehanabad!F110+Jamui!F110+Gopalganj!F110+Gaya!F110+'East Champaran'!F110+Darbhanga!F110+Buxer!F110+Bhojpur!F110+Bhagalpur!F110+Begusarai!F110+Banka!F110+Aurangabad!F110+Arwal!F110+Araria!F110</f>
        <v>200</v>
      </c>
      <c r="G110" s="247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9"/>
      <c r="S110" s="212"/>
      <c r="T110" s="212"/>
      <c r="U110" s="212"/>
    </row>
    <row r="111" spans="1:21">
      <c r="A111" s="189" t="s">
        <v>68</v>
      </c>
      <c r="B111" s="189"/>
      <c r="C111" s="191"/>
      <c r="D111" s="195">
        <f>D109</f>
        <v>39</v>
      </c>
      <c r="E111" s="191"/>
      <c r="F111" s="210">
        <f>SUM(F106:F110)</f>
        <v>1147.5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198">
        <f>+'State Component'!D113+'West Champaran'!D113+Vaishali!D113+Supaul!D113+Siwan!D113+Sitamarhi!D113+Sheohar!D113+Sheikhpura!D113+Saran!D113+Samastipur!D113+Saharsa!D113+Rohtas!D113+Purnia!D113+'Patna (U)'!D113+'Patna (R)'!D113+Nawada!D113+Nalanda!D113+Muzafferpur!D113+Munger!D113+Madhubani!D113+Madhepura!D113+Lakhisarai!D113+Kishanganj!D113+Khagaria!D113+Katihar!D113+Kaimur!D113+Jehanabad!D113+Jamui!D113+Gopalganj!D113+Gaya!D113+'East Champaran'!D113+Darbhanga!D113+Buxer!D113+Bhojpur!D113+Begusarai!D113+Bhagalpur!D113+Banka!D113+Aurangabad!D113+Arwal!D113+Araria!D113</f>
        <v>0</v>
      </c>
      <c r="E113" s="199" t="s">
        <v>19</v>
      </c>
      <c r="F113" s="200">
        <f>+'State Component'!F113+'West Champaran'!F113+Vaishali!F113+Supaul!F113+Siwan!F113+Sitamarhi!F113+Sheohar!F113+Sheikhpura!F113+Saran!F113+Samastipur!F113+Saharsa!F113+Rohtas!F113+Purnia!F113+'Patna (U)'!F113+'Patna (R)'!F113+Nawada!F113+Nalanda!F113+Muzafferpur!F113+Munger!F113+Madhubani!F113+Madhepura!F113+Lakhisarai!F113+Kishanganj!F113+Khagaria!F113+Katihar!F113+Kaimur!F113+Jehanabad!F113+Jamui!F113+Gopalganj!F113+Gaya!F113+'East Champaran'!F113+Darbhanga!F113+Buxer!F113+Bhojpur!F113+Bhagalpur!F113+Begusarai!F113+Banka!F113+Aurangabad!F113+Arwal!F113+Araria!F113</f>
        <v>0</v>
      </c>
      <c r="G113" s="238" t="s">
        <v>178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40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198">
        <f>+'State Component'!D114+'West Champaran'!D114+Vaishali!D114+Supaul!D114+Siwan!D114+Sitamarhi!D114+Sheohar!D114+Sheikhpura!D114+Saran!D114+Samastipur!D114+Saharsa!D114+Rohtas!D114+Purnia!D114+'Patna (U)'!D114+'Patna (R)'!D114+Nawada!D114+Nalanda!D114+Muzafferpur!D114+Munger!D114+Madhubani!D114+Madhepura!D114+Lakhisarai!D114+Kishanganj!D114+Khagaria!D114+Katihar!D114+Kaimur!D114+Jehanabad!D114+Jamui!D114+Gopalganj!D114+Gaya!D114+'East Champaran'!D114+Darbhanga!D114+Buxer!D114+Bhojpur!D114+Begusarai!D114+Bhagalpur!D114+Banka!D114+Aurangabad!D114+Arwal!D114+Araria!D114</f>
        <v>23431785</v>
      </c>
      <c r="E114" s="199" t="s">
        <v>21</v>
      </c>
      <c r="F114" s="200">
        <f>+'State Component'!F114+'West Champaran'!F114+Vaishali!F114+Supaul!F114+Siwan!F114+Sitamarhi!F114+Sheohar!F114+Sheikhpura!F114+Saran!F114+Samastipur!F114+Saharsa!F114+Rohtas!F114+Purnia!F114+'Patna (U)'!F114+'Patna (R)'!F114+Nawada!F114+Nalanda!F114+Muzafferpur!F114+Munger!F114+Madhubani!F114+Madhepura!F114+Lakhisarai!F114+Kishanganj!F114+Khagaria!F114+Katihar!F114+Kaimur!F114+Jehanabad!F114+Jamui!F114+Gopalganj!F114+Gaya!F114+'East Champaran'!F114+Darbhanga!F114+Buxer!F114+Bhojpur!F114+Bhagalpur!F114+Begusarai!F114+Banka!F114+Aurangabad!F114+Arwal!F114+Araria!F114</f>
        <v>234.32</v>
      </c>
      <c r="G114" s="243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5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198">
        <f>+'State Component'!D115+'West Champaran'!D115+Vaishali!D115+Supaul!D115+Siwan!D115+Sitamarhi!D115+Sheohar!D115+Sheikhpura!D115+Saran!D115+Samastipur!D115+Saharsa!D115+Rohtas!D115+Purnia!D115+'Patna (U)'!D115+'Patna (R)'!D115+Nawada!D115+Nalanda!D115+Muzafferpur!D115+Munger!D115+Madhubani!D115+Madhepura!D115+Lakhisarai!D115+Kishanganj!D115+Khagaria!D115+Katihar!D115+Kaimur!D115+Jehanabad!D115+Jamui!D115+Gopalganj!D115+Gaya!D115+'East Champaran'!D115+Darbhanga!D115+Buxer!D115+Bhojpur!D115+Begusarai!D115+Bhagalpur!D115+Banka!D115+Aurangabad!D115+Arwal!D115+Araria!D115</f>
        <v>538</v>
      </c>
      <c r="E115" s="199" t="s">
        <v>21</v>
      </c>
      <c r="F115" s="200">
        <f>+'State Component'!F115+'West Champaran'!F115+Vaishali!F115+Supaul!F115+Siwan!F115+Sitamarhi!F115+Sheohar!F115+Sheikhpura!F115+Saran!F115+Samastipur!F115+Saharsa!F115+Rohtas!F115+Purnia!F115+'Patna (U)'!F115+'Patna (R)'!F115+Nawada!F115+Nalanda!F115+Muzafferpur!F115+Munger!F115+Madhubani!F115+Madhepura!F115+Lakhisarai!F115+Kishanganj!F115+Khagaria!F115+Katihar!F115+Kaimur!F115+Jehanabad!F115+Jamui!F115+Gopalganj!F115+Gaya!F115+'East Champaran'!F115+Darbhanga!F115+Buxer!F115+Bhojpur!F115+Bhagalpur!F115+Begusarai!F115+Banka!F115+Aurangabad!F115+Arwal!F115+Araria!F115</f>
        <v>969.60000000000014</v>
      </c>
      <c r="G115" s="243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5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198">
        <f>+'State Component'!D116+'West Champaran'!D116+Vaishali!D116+Supaul!D116+Siwan!D116+Sitamarhi!D116+Sheohar!D116+Sheikhpura!D116+Saran!D116+Samastipur!D116+Saharsa!D116+Rohtas!D116+Purnia!D116+'Patna (U)'!D116+'Patna (R)'!D116+Nawada!D116+Nalanda!D116+Muzafferpur!D116+Munger!D116+Madhubani!D116+Madhepura!D116+Lakhisarai!D116+Kishanganj!D116+Khagaria!D116+Katihar!D116+Kaimur!D116+Jehanabad!D116+Jamui!D116+Gopalganj!D116+Gaya!D116+'East Champaran'!D116+Darbhanga!D116+Buxer!D116+Bhojpur!D116+Begusarai!D116+Bhagalpur!D116+Banka!D116+Aurangabad!D116+Arwal!D116+Araria!D116</f>
        <v>39</v>
      </c>
      <c r="E116" s="199" t="s">
        <v>21</v>
      </c>
      <c r="F116" s="200">
        <f>+'State Component'!F116+'West Champaran'!F116+Vaishali!F116+Supaul!F116+Siwan!F116+Sitamarhi!F116+Sheohar!F116+Sheikhpura!F116+Saran!F116+Samastipur!F116+Saharsa!F116+Rohtas!F116+Purnia!F116+'Patna (U)'!F116+'Patna (R)'!F116+Nawada!F116+Nalanda!F116+Muzafferpur!F116+Munger!F116+Madhubani!F116+Madhepura!F116+Lakhisarai!F116+Kishanganj!F116+Khagaria!F116+Katihar!F116+Kaimur!F116+Jehanabad!F116+Jamui!F116+Gopalganj!F116+Gaya!F116+'East Champaran'!F116+Darbhanga!F116+Buxer!F116+Bhojpur!F116+Bhagalpur!F116+Begusarai!F116+Banka!F116+Aurangabad!F116+Arwal!F116+Araria!F116</f>
        <v>62</v>
      </c>
      <c r="G116" s="247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9"/>
      <c r="S116" s="212"/>
      <c r="T116" s="212"/>
      <c r="U116" s="212"/>
    </row>
    <row r="117" spans="1:21">
      <c r="A117" s="189" t="s">
        <v>68</v>
      </c>
      <c r="B117" s="189"/>
      <c r="C117" s="191"/>
      <c r="D117" s="195">
        <f>SUM(D113:D116)</f>
        <v>23432362</v>
      </c>
      <c r="E117" s="191"/>
      <c r="F117" s="210">
        <f>SUM(F113:F116)</f>
        <v>1265.92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30">
      <c r="A119" s="199" t="s">
        <v>56</v>
      </c>
      <c r="B119" s="221" t="s">
        <v>64</v>
      </c>
      <c r="C119" s="221" t="s">
        <v>66</v>
      </c>
      <c r="D119" s="198">
        <f>+'State Component'!D119+'West Champaran'!D119+Vaishali!D119+Supaul!D119+Siwan!D119+Sitamarhi!D119+Sheohar!D119+Sheikhpura!D119+Saran!D119+Samastipur!D119+Saharsa!D119+Rohtas!D119+Purnia!D119+'Patna (U)'!D119+'Patna (R)'!D119+Nawada!D119+Nalanda!D119+Muzafferpur!D119+Munger!D119+Madhubani!D119+Madhepura!D119+Lakhisarai!D119+Kishanganj!D119+Khagaria!D119+Katihar!D119+Kaimur!D119+Jehanabad!D119+Jamui!D119+Gopalganj!D119+Gaya!D119+'East Champaran'!D119+Darbhanga!D119+Buxer!D119+Bhojpur!D119+Begusarai!D119+Bhagalpur!D119+Banka!D119+Aurangabad!D119+Arwal!D119+Araria!D119</f>
        <v>40</v>
      </c>
      <c r="E119" s="199" t="s">
        <v>72</v>
      </c>
      <c r="F119" s="200">
        <f>+'State Component'!F119+'West Champaran'!F119+Vaishali!F119+Supaul!F119+Siwan!F119+Sitamarhi!F119+Sheohar!F119+Sheikhpura!F119+Saran!F119+Samastipur!F119+Saharsa!F119+Rohtas!F119+Purnia!F119+'Patna (U)'!F119+'Patna (R)'!F119+Nawada!F119+Nalanda!F119+Muzafferpur!F119+Munger!F119+Madhubani!F119+Madhepura!F119+Lakhisarai!F119+Kishanganj!F119+Khagaria!F119+Katihar!F119+Kaimur!F119+Jehanabad!F119+Jamui!F119+Gopalganj!F119+Gaya!F119+'East Champaran'!F119+Darbhanga!F119+Buxer!F119+Bhojpur!F119+Bhagalpur!F119+Begusarai!F119+Banka!F119+Aurangabad!F119+Arwal!F119+Araria!F119</f>
        <v>108</v>
      </c>
      <c r="G119" s="238" t="s">
        <v>178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40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198">
        <f>+'State Component'!D120+'West Champaran'!D120+Vaishali!D120+Supaul!D120+Siwan!D120+Sitamarhi!D120+Sheohar!D120+Sheikhpura!D120+Saran!D120+Samastipur!D120+Saharsa!D120+Rohtas!D120+Purnia!D120+'Patna (U)'!D120+'Patna (R)'!D120+Nawada!D120+Nalanda!D120+Muzafferpur!D120+Munger!D120+Madhubani!D120+Madhepura!D120+Lakhisarai!D120+Kishanganj!D120+Khagaria!D120+Katihar!D120+Kaimur!D120+Jehanabad!D120+Jamui!D120+Gopalganj!D120+Gaya!D120+'East Champaran'!D120+Darbhanga!D120+Buxer!D120+Bhojpur!D120+Begusarai!D120+Bhagalpur!D120+Banka!D120+Aurangabad!D120+Arwal!D120+Araria!D120</f>
        <v>6342</v>
      </c>
      <c r="E120" s="199" t="s">
        <v>19</v>
      </c>
      <c r="F120" s="200">
        <f>+'State Component'!F120+'West Champaran'!F120+Vaishali!F120+Supaul!F120+Siwan!F120+Sitamarhi!F120+Sheohar!F120+Sheikhpura!F120+Saran!F120+Samastipur!F120+Saharsa!F120+Rohtas!F120+Purnia!F120+'Patna (U)'!F120+'Patna (R)'!F120+Nawada!F120+Nalanda!F120+Muzafferpur!F120+Munger!F120+Madhubani!F120+Madhepura!F120+Lakhisarai!F120+Kishanganj!F120+Khagaria!F120+Katihar!F120+Kaimur!F120+Jehanabad!F120+Jamui!F120+Gopalganj!F120+Gaya!F120+'East Champaran'!F120+Darbhanga!F120+Buxer!F120+Bhojpur!F120+Bhagalpur!F120+Begusarai!F120+Banka!F120+Aurangabad!F120+Arwal!F120+Araria!F120</f>
        <v>575.41000000000008</v>
      </c>
      <c r="G120" s="247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9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6382</v>
      </c>
      <c r="E121" s="191"/>
      <c r="F121" s="252">
        <f>SUM(F119:F120)</f>
        <v>683.41000000000008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198">
        <f>+'State Component'!D122+'West Champaran'!D122+Vaishali!D122+Supaul!D122+Siwan!D122+Sitamarhi!D122+Sheohar!D122+Sheikhpura!D122+Saran!D122+Samastipur!D122+Saharsa!D122+Rohtas!D122+Purnia!D122+'Patna (U)'!D122+'Patna (R)'!D122+Nawada!D122+Nalanda!D122+Muzafferpur!D122+Munger!D122+Madhubani!D122+Madhepura!D122+Lakhisarai!D122+Kishanganj!D122+Khagaria!D122+Katihar!D122+Kaimur!D122+Jehanabad!D122+Jamui!D122+Gopalganj!D122+Gaya!D122+'East Champaran'!D122+Darbhanga!D122+Buxer!D122+Bhojpur!D122+Begusarai!D122+Bhagalpur!D122+Banka!D122+Aurangabad!D122+Arwal!D122+Araria!D122</f>
        <v>537</v>
      </c>
      <c r="E122" s="199" t="s">
        <v>19</v>
      </c>
      <c r="F122" s="200">
        <f>+'State Component'!F122+'West Champaran'!F122+Vaishali!F122+Supaul!F122+Siwan!F122+Sitamarhi!F122+Sheohar!F122+Sheikhpura!F122+Saran!F122+Samastipur!F122+Saharsa!F122+Rohtas!F122+Purnia!F122+'Patna (U)'!F122+'Patna (R)'!F122+Nawada!F122+Nalanda!F122+Muzafferpur!F122+Munger!F122+Madhubani!F122+Madhepura!F122+Lakhisarai!F122+Kishanganj!F122+Khagaria!F122+Katihar!F122+Kaimur!F122+Jehanabad!F122+Jamui!F122+Gopalganj!F122+Gaya!F122+'East Champaran'!F122+Darbhanga!F122+Buxer!F122+Bhojpur!F122+Bhagalpur!F122+Begusarai!F122+Banka!F122+Aurangabad!F122+Arwal!F122+Araria!F122</f>
        <v>268.5</v>
      </c>
      <c r="G122" s="238" t="s">
        <v>177</v>
      </c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3"/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198">
        <f>+'State Component'!D123+'West Champaran'!D123+Vaishali!D123+Supaul!D123+Siwan!D123+Sitamarhi!D123+Sheohar!D123+Sheikhpura!D123+Saran!D123+Samastipur!D123+Saharsa!D123+Rohtas!D123+Purnia!D123+'Patna (U)'!D123+'Patna (R)'!D123+Nawada!D123+Nalanda!D123+Muzafferpur!D123+Munger!D123+Madhubani!D123+Madhepura!D123+Lakhisarai!D123+Kishanganj!D123+Khagaria!D123+Katihar!D123+Kaimur!D123+Jehanabad!D123+Jamui!D123+Gopalganj!D123+Gaya!D123+'East Champaran'!D123+Darbhanga!D123+Buxer!D123+Bhojpur!D123+Begusarai!D123+Bhagalpur!D123+Banka!D123+Aurangabad!D123+Arwal!D123+Araria!D123</f>
        <v>537</v>
      </c>
      <c r="E123" s="199" t="s">
        <v>19</v>
      </c>
      <c r="F123" s="200">
        <f>+'State Component'!F123+'West Champaran'!F123+Vaishali!F123+Supaul!F123+Siwan!F123+Sitamarhi!F123+Sheohar!F123+Sheikhpura!F123+Saran!F123+Samastipur!F123+Saharsa!F123+Rohtas!F123+Purnia!F123+'Patna (U)'!F123+'Patna (R)'!F123+Nawada!F123+Nalanda!F123+Muzafferpur!F123+Munger!F123+Madhubani!F123+Madhepura!F123+Lakhisarai!F123+Kishanganj!F123+Khagaria!F123+Katihar!F123+Kaimur!F123+Jehanabad!F123+Jamui!F123+Gopalganj!F123+Gaya!F123+'East Champaran'!F123+Darbhanga!F123+Buxer!F123+Bhojpur!F123+Bhagalpur!F123+Begusarai!F123+Banka!F123+Aurangabad!F123+Arwal!F123+Araria!F123</f>
        <v>161.1</v>
      </c>
      <c r="G123" s="274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6"/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537</v>
      </c>
      <c r="E124" s="191"/>
      <c r="F124" s="252">
        <f>SUM(F122:F123)</f>
        <v>429.6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198">
        <f>+'State Component'!D125+'West Champaran'!D125+Vaishali!D125+Supaul!D125+Siwan!D125+Sitamarhi!D125+Sheohar!D125+Sheikhpura!D125+Saran!D125+Samastipur!D125+Saharsa!D125+Rohtas!D125+Purnia!D125+'Patna (U)'!D125+'Patna (R)'!D125+Nawada!D125+Nalanda!D125+Muzafferpur!D125+Munger!D125+Madhubani!D125+Madhepura!D125+Lakhisarai!D125+Kishanganj!D125+Khagaria!D125+Katihar!D125+Kaimur!D125+Jehanabad!D125+Jamui!D125+Gopalganj!D125+Gaya!D125+'East Champaran'!D125+Darbhanga!D125+Buxer!D125+Bhojpur!D125+Begusarai!D125+Bhagalpur!D125+Banka!D125+Aurangabad!D125+Arwal!D125+Araria!D125</f>
        <v>5755</v>
      </c>
      <c r="E125" s="199" t="s">
        <v>19</v>
      </c>
      <c r="F125" s="200">
        <f>+'State Component'!F125+'West Champaran'!F125+Vaishali!F125+Supaul!F125+Siwan!F125+Sitamarhi!F125+Sheohar!F125+Sheikhpura!F125+Saran!F125+Samastipur!F125+Saharsa!F125+Rohtas!F125+Purnia!F125+'Patna (U)'!F125+'Patna (R)'!F125+Nawada!F125+Nalanda!F125+Muzafferpur!F125+Munger!F125+Madhubani!F125+Madhepura!F125+Lakhisarai!F125+Kishanganj!F125+Khagaria!F125+Katihar!F125+Kaimur!F125+Jehanabad!F125+Jamui!F125+Gopalganj!F125+Gaya!F125+'East Champaran'!F125+Darbhanga!F125+Buxer!F125+Bhojpur!F125+Bhagalpur!F125+Begusarai!F125+Banka!F125+Aurangabad!F125+Arwal!F125+Araria!F125</f>
        <v>575.5</v>
      </c>
      <c r="G125" s="238" t="s">
        <v>177</v>
      </c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3"/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198">
        <f>+'State Component'!D126+'West Champaran'!D126+Vaishali!D126+Supaul!D126+Siwan!D126+Sitamarhi!D126+Sheohar!D126+Sheikhpura!D126+Saran!D126+Samastipur!D126+Saharsa!D126+Rohtas!D126+Purnia!D126+'Patna (U)'!D126+'Patna (R)'!D126+Nawada!D126+Nalanda!D126+Muzafferpur!D126+Munger!D126+Madhubani!D126+Madhepura!D126+Lakhisarai!D126+Kishanganj!D126+Khagaria!D126+Katihar!D126+Kaimur!D126+Jehanabad!D126+Jamui!D126+Gopalganj!D126+Gaya!D126+'East Champaran'!D126+Darbhanga!D126+Buxer!D126+Bhojpur!D126+Begusarai!D126+Bhagalpur!D126+Banka!D126+Aurangabad!D126+Arwal!D126+Araria!D126</f>
        <v>5755</v>
      </c>
      <c r="E126" s="199" t="s">
        <v>19</v>
      </c>
      <c r="F126" s="200">
        <f>+'State Component'!F126+'West Champaran'!F126+Vaishali!F126+Supaul!F126+Siwan!F126+Sitamarhi!F126+Sheohar!F126+Sheikhpura!F126+Saran!F126+Samastipur!F126+Saharsa!F126+Rohtas!F126+Purnia!F126+'Patna (U)'!F126+'Patna (R)'!F126+Nawada!F126+Nalanda!F126+Muzafferpur!F126+Munger!F126+Madhubani!F126+Madhepura!F126+Lakhisarai!F126+Kishanganj!F126+Khagaria!F126+Katihar!F126+Kaimur!F126+Jehanabad!F126+Jamui!F126+Gopalganj!F126+Gaya!F126+'East Champaran'!F126+Darbhanga!F126+Buxer!F126+Bhojpur!F126+Bhagalpur!F126+Begusarai!F126+Banka!F126+Aurangabad!F126+Arwal!F126+Araria!F126</f>
        <v>690.6</v>
      </c>
      <c r="G126" s="274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6"/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5755</v>
      </c>
      <c r="E127" s="191"/>
      <c r="F127" s="252">
        <f>SUM(F125:F126)</f>
        <v>1266.0999999999999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f>+'State Component'!D129+'West Champaran'!D129+Vaishali!D129+Supaul!D129+Siwan!D129+Sitamarhi!D129+Sheohar!D129+Sheikhpura!D129+Saran!D129+Samastipur!D129+Saharsa!D129+Rohtas!D129+Purnia!D129+'Patna (U)'!D129+'Patna (R)'!D129+Nawada!D129+Nalanda!D129+Muzafferpur!D129+Munger!D129+Madhubani!D129+Madhepura!D129+Lakhisarai!D129+Kishanganj!D129+Khagaria!D129+Katihar!D129+Kaimur!D129+Jehanabad!D129+Jamui!D129+Gopalganj!D129+Gaya!D129+'East Champaran'!D129+Darbhanga!D129+Buxer!D129+Bhojpur!D129+Begusarai!D129+Bhagalpur!D129+Banka!D129+Aurangabad!D129+Arwal!D129+Araria!D129</f>
        <v>39</v>
      </c>
      <c r="E129" s="228" t="s">
        <v>21</v>
      </c>
      <c r="F129" s="200">
        <f>+'State Component'!F129+'West Champaran'!F129+Vaishali!F129+Supaul!F129+Siwan!F129+Sitamarhi!F129+Sheohar!F129+Sheikhpura!F129+Saran!F129+Samastipur!F129+Saharsa!F129+Rohtas!F129+Purnia!F129+'Patna (U)'!F129+'Patna (R)'!F129+Nawada!F129+Nalanda!F129+Muzafferpur!F129+Munger!F129+Madhubani!F129+Madhepura!F129+Lakhisarai!F129+Kishanganj!F129+Khagaria!F129+Katihar!F129+Kaimur!F129+Jehanabad!F129+Jamui!F129+Gopalganj!F129+Gaya!F129+'East Champaran'!F129+Darbhanga!F129+Buxer!F129+Bhojpur!F129+Bhagalpur!F129+Begusarai!F129+Banka!F129+Aurangabad!F129+Arwal!F129+Araria!F129</f>
        <v>1950</v>
      </c>
      <c r="G129" s="278"/>
      <c r="H129" s="278"/>
      <c r="I129" s="278"/>
      <c r="J129" s="278"/>
      <c r="K129" s="278"/>
      <c r="L129" s="278"/>
      <c r="M129" s="211"/>
      <c r="N129" s="278"/>
      <c r="O129" s="278"/>
      <c r="P129" s="278"/>
      <c r="Q129" s="278"/>
      <c r="R129" s="278"/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00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39</v>
      </c>
      <c r="E131" s="191"/>
      <c r="F131" s="252">
        <f>SUM(F129:F130)</f>
        <v>1950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>
      <c r="A133" s="256"/>
      <c r="B133" s="269" t="s">
        <v>22</v>
      </c>
      <c r="C133" s="270" t="s">
        <v>37</v>
      </c>
      <c r="D133" s="198">
        <f>+'State Component'!D133+'West Champaran'!D133+Vaishali!D133+Supaul!D133+Siwan!D133+Sitamarhi!D133+Sheohar!D133+Sheikhpura!D133+Saran!D133+Samastipur!D133+Saharsa!D133+Rohtas!D133+Purnia!D133+'Patna (U)'!D133+'Patna (R)'!D133+Nawada!D133+Nalanda!D133+Muzafferpur!D133+Munger!D133+Madhubani!D133+Madhepura!D133+Lakhisarai!D133+Kishanganj!D133+Khagaria!D133+Katihar!D133+Kaimur!D133+Jehanabad!D133+Jamui!D133+Gopalganj!D133+Gaya!D133+'East Champaran'!D133+Darbhanga!D133+Buxer!D133+Bhojpur!D133+Begusarai!D133+Bhagalpur!D133+Banka!D133+Aurangabad!D133+Arwal!D133+Araria!D133</f>
        <v>0</v>
      </c>
      <c r="E133" s="199" t="s">
        <v>19</v>
      </c>
      <c r="F133" s="200">
        <f>+'State Component'!F133+'West Champaran'!F133+Vaishali!F133+Supaul!F133+Siwan!F133+Sitamarhi!F133+Sheohar!F133+Sheikhpura!F133+Saran!F133+Samastipur!F133+Saharsa!F133+Rohtas!F133+Purnia!F133+'Patna (U)'!F133+'Patna (R)'!F133+Nawada!F133+Nalanda!F133+Muzafferpur!F133+Munger!F133+Madhubani!F133+Madhepura!F133+Lakhisarai!F133+Kishanganj!F133+Khagaria!F133+Katihar!F133+Kaimur!F133+Jehanabad!F133+Jamui!F133+Gopalganj!F133+Gaya!F133+'East Champaran'!F133+Darbhanga!F133+Buxer!F133+Bhojpur!F133+Bhagalpur!F133+Begusarai!F133+Banka!F133+Aurangabad!F133+Arwal!F133+Araria!F133</f>
        <v>0</v>
      </c>
      <c r="G133" s="238" t="s">
        <v>177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40"/>
      <c r="S133" s="212"/>
      <c r="T133" s="212"/>
      <c r="U133" s="212"/>
    </row>
    <row r="134" spans="1:21">
      <c r="A134" s="256"/>
      <c r="B134" s="269"/>
      <c r="C134" s="270" t="s">
        <v>42</v>
      </c>
      <c r="D134" s="198">
        <f>+'State Component'!D134+'West Champaran'!D134+Vaishali!D134+Supaul!D134+Siwan!D134+Sitamarhi!D134+Sheohar!D134+Sheikhpura!D134+Saran!D134+Samastipur!D134+Saharsa!D134+Rohtas!D134+Purnia!D134+'Patna (U)'!D134+'Patna (R)'!D134+Nawada!D134+Nalanda!D134+Muzafferpur!D134+Munger!D134+Madhubani!D134+Madhepura!D134+Lakhisarai!D134+Kishanganj!D134+Khagaria!D134+Katihar!D134+Kaimur!D134+Jehanabad!D134+Jamui!D134+Gopalganj!D134+Gaya!D134+'East Champaran'!D134+Darbhanga!D134+Buxer!D134+Bhojpur!D134+Begusarai!D134+Bhagalpur!D134+Banka!D134+Aurangabad!D134+Arwal!D134+Araria!D134</f>
        <v>17402</v>
      </c>
      <c r="E134" s="199" t="s">
        <v>21</v>
      </c>
      <c r="F134" s="200">
        <f>+'State Component'!F134+'West Champaran'!F134+Vaishali!F134+Supaul!F134+Siwan!F134+Sitamarhi!F134+Sheohar!F134+Sheikhpura!F134+Saran!F134+Samastipur!F134+Saharsa!F134+Rohtas!F134+Purnia!F134+'Patna (U)'!F134+'Patna (R)'!F134+Nawada!F134+Nalanda!F134+Muzafferpur!F134+Munger!F134+Madhubani!F134+Madhepura!F134+Lakhisarai!F134+Kishanganj!F134+Khagaria!F134+Katihar!F134+Kaimur!F134+Jehanabad!F134+Jamui!F134+Gopalganj!F134+Gaya!F134+'East Champaran'!F134+Darbhanga!F134+Buxer!F134+Bhojpur!F134+Bhagalpur!F134+Begusarai!F134+Banka!F134+Aurangabad!F134+Arwal!F134+Araria!F134</f>
        <v>870.1</v>
      </c>
      <c r="G134" s="247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9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17402</v>
      </c>
      <c r="E135" s="191"/>
      <c r="F135" s="252">
        <f>F134+F133</f>
        <v>870.1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279"/>
      <c r="D137" s="198">
        <f>+'State Component'!D137+'West Champaran'!D137+Vaishali!D137+Supaul!D137+Siwan!D137+Sitamarhi!D137+Sheohar!D137+Sheikhpura!D137+Saran!D137+Samastipur!D137+Saharsa!D137+Rohtas!D137+Purnia!D137+'Patna (U)'!D137+'Patna (R)'!D137+Nawada!D137+Nalanda!D137+Muzafferpur!D137+Munger!D137+Madhubani!D137+Madhepura!D137+Lakhisarai!D137+Kishanganj!D137+Khagaria!D137+Katihar!D137+Kaimur!D137+Jehanabad!D137+Jamui!D137+Gopalganj!D137+Gaya!D137+'East Champaran'!D137+Darbhanga!D137+Buxer!D137+Bhojpur!D137+Begusarai!D137+Bhagalpur!D137+Banka!D137+Aurangabad!D137+Arwal!D137+Araria!D137</f>
        <v>0</v>
      </c>
      <c r="E137" s="199" t="s">
        <v>19</v>
      </c>
      <c r="F137" s="200">
        <f>+'State Component'!F137+'West Champaran'!F137+Vaishali!F137+Supaul!F137+Siwan!F137+Sitamarhi!F137+Sheohar!F137+Sheikhpura!F137+Saran!F137+Samastipur!F137+Saharsa!F137+Rohtas!F137+Purnia!F137+'Patna (U)'!F137+'Patna (R)'!F137+Nawada!F137+Nalanda!F137+Muzafferpur!F137+Munger!F137+Madhubani!F137+Madhepura!F137+Lakhisarai!F137+Kishanganj!F137+Khagaria!F137+Katihar!F137+Kaimur!F137+Jehanabad!F137+Jamui!F137+Gopalganj!F137+Gaya!F137+'East Champaran'!F137+Darbhanga!F137+Buxer!F137+Bhojpur!F137+Bhagalpur!F137+Begusarai!F137+Banka!F137+Aurangabad!F137+Arwal!F137+Araria!F137</f>
        <v>104.25999999999999</v>
      </c>
      <c r="G137" s="238" t="s">
        <v>177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40"/>
      <c r="S137" s="212"/>
      <c r="T137" s="212"/>
      <c r="U137" s="212"/>
    </row>
    <row r="138" spans="1:21">
      <c r="A138" s="228"/>
      <c r="B138" s="197" t="s">
        <v>75</v>
      </c>
      <c r="C138" s="279"/>
      <c r="D138" s="198">
        <f>+'State Component'!D138+'West Champaran'!D138+Vaishali!D138+Supaul!D138+Siwan!D138+Sitamarhi!D138+Sheohar!D138+Sheikhpura!D138+Saran!D138+Samastipur!D138+Saharsa!D138+Rohtas!D138+Purnia!D138+'Patna (U)'!D138+'Patna (R)'!D138+Nawada!D138+Nalanda!D138+Muzafferpur!D138+Munger!D138+Madhubani!D138+Madhepura!D138+Lakhisarai!D138+Kishanganj!D138+Khagaria!D138+Katihar!D138+Kaimur!D138+Jehanabad!D138+Jamui!D138+Gopalganj!D138+Gaya!D138+'East Champaran'!D138+Darbhanga!D138+Buxer!D138+Bhojpur!D138+Begusarai!D138+Bhagalpur!D138+Banka!D138+Aurangabad!D138+Arwal!D138+Araria!D138</f>
        <v>535</v>
      </c>
      <c r="E138" s="199" t="s">
        <v>19</v>
      </c>
      <c r="F138" s="280">
        <f>+'State Component'!F138+'West Champaran'!F138+Vaishali!F138+Supaul!F138+Siwan!F138+Sitamarhi!F138+Sheohar!F138+Sheikhpura!F138+Saran!F138+Samastipur!F138+Saharsa!F138+Rohtas!F138+Purnia!F138+'Patna (U)'!F138+'Patna (R)'!F138+Nawada!F138+Nalanda!F138+Muzafferpur!F138+Munger!F138+Madhubani!F138+Madhepura!F138+Lakhisarai!F138+Kishanganj!F138+Khagaria!F138+Katihar!F138+Kaimur!F138+Jehanabad!F138+Jamui!F138+Gopalganj!F138+Gaya!F138+'East Champaran'!F138+Darbhanga!F138+Buxer!F138+Bhojpur!F138+Bhagalpur!F138+Begusarai!F138+Banka!F138+Aurangabad!F138+Arwal!F138+Araria!F138</f>
        <v>9630</v>
      </c>
      <c r="G138" s="243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5"/>
      <c r="S138" s="212"/>
      <c r="T138" s="212"/>
      <c r="U138" s="212"/>
    </row>
    <row r="139" spans="1:21">
      <c r="A139" s="228"/>
      <c r="B139" s="197" t="s">
        <v>94</v>
      </c>
      <c r="C139" s="279"/>
      <c r="D139" s="198">
        <f>+'State Component'!D139+'West Champaran'!D139+Vaishali!D139+Supaul!D139+Siwan!D139+Sitamarhi!D139+Sheohar!D139+Sheikhpura!D139+Saran!D139+Samastipur!D139+Saharsa!D139+Rohtas!D139+Purnia!D139+'Patna (U)'!D139+'Patna (R)'!D139+Nawada!D139+Nalanda!D139+Muzafferpur!D139+Munger!D139+Madhubani!D139+Madhepura!D139+Lakhisarai!D139+Kishanganj!D139+Khagaria!D139+Katihar!D139+Kaimur!D139+Jehanabad!D139+Jamui!D139+Gopalganj!D139+Gaya!D139+'East Champaran'!D139+Darbhanga!D139+Buxer!D139+Bhojpur!D139+Begusarai!D139+Bhagalpur!D139+Banka!D139+Aurangabad!D139+Arwal!D139+Araria!D139</f>
        <v>535</v>
      </c>
      <c r="E139" s="199" t="s">
        <v>19</v>
      </c>
      <c r="F139" s="200">
        <f>+'State Component'!F139+'West Champaran'!F139+Vaishali!F139+Supaul!F139+Siwan!F139+Sitamarhi!F139+Sheohar!F139+Sheikhpura!F139+Saran!F139+Samastipur!F139+Saharsa!F139+Rohtas!F139+Purnia!F139+'Patna (U)'!F139+'Patna (R)'!F139+Nawada!F139+Nalanda!F139+Muzafferpur!F139+Munger!F139+Madhubani!F139+Madhepura!F139+Lakhisarai!F139+Kishanganj!F139+Khagaria!F139+Katihar!F139+Kaimur!F139+Jehanabad!F139+Jamui!F139+Gopalganj!F139+Gaya!F139+'East Champaran'!F139+Darbhanga!F139+Buxer!F139+Bhojpur!F139+Bhagalpur!F139+Begusarai!F139+Banka!F139+Aurangabad!F139+Arwal!F139+Araria!F139</f>
        <v>535</v>
      </c>
      <c r="G139" s="247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9"/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1070</v>
      </c>
      <c r="E140" s="191"/>
      <c r="F140" s="252">
        <f>SUM(F137:F139)</f>
        <v>10269.26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54127111</v>
      </c>
      <c r="E141" s="282"/>
      <c r="F141" s="284">
        <f>F10+F64+F68+F83+F91+F96+F99+F102+F104+F111+F117+F121+F124+F127+F131+F135+F140</f>
        <v>100923.96568000002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18.75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18.75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18.75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25"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G133:R134"/>
    <mergeCell ref="G137:R139"/>
    <mergeCell ref="A124:B124"/>
    <mergeCell ref="G124:R124"/>
    <mergeCell ref="A127:B127"/>
    <mergeCell ref="G127:R127"/>
    <mergeCell ref="A117:B117"/>
    <mergeCell ref="A121:B121"/>
    <mergeCell ref="G121:R121"/>
    <mergeCell ref="G113:R116"/>
    <mergeCell ref="G119:R120"/>
    <mergeCell ref="G122:R123"/>
    <mergeCell ref="G125:R126"/>
    <mergeCell ref="A96:B96"/>
    <mergeCell ref="G96:R96"/>
    <mergeCell ref="A97:A98"/>
    <mergeCell ref="B97:B98"/>
    <mergeCell ref="E97:E98"/>
    <mergeCell ref="A91:B91"/>
    <mergeCell ref="G91:R91"/>
    <mergeCell ref="A92:A95"/>
    <mergeCell ref="A122:A123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G100:R101"/>
    <mergeCell ref="G103:R103"/>
    <mergeCell ref="G106:R110"/>
    <mergeCell ref="B92:B95"/>
    <mergeCell ref="E92:E95"/>
    <mergeCell ref="G92:R95"/>
    <mergeCell ref="B69:B74"/>
    <mergeCell ref="E69:E74"/>
    <mergeCell ref="A46:A49"/>
    <mergeCell ref="A50:B50"/>
    <mergeCell ref="A51:A54"/>
    <mergeCell ref="A55:A58"/>
    <mergeCell ref="A59:A62"/>
    <mergeCell ref="A79:C79"/>
    <mergeCell ref="G76:R78"/>
    <mergeCell ref="G79:R79"/>
    <mergeCell ref="A82:B82"/>
    <mergeCell ref="A83:C83"/>
    <mergeCell ref="E85:E90"/>
    <mergeCell ref="G86:R90"/>
    <mergeCell ref="G80:R81"/>
    <mergeCell ref="A64:B64"/>
    <mergeCell ref="A68:B68"/>
    <mergeCell ref="G85:R85"/>
    <mergeCell ref="A24:B24"/>
    <mergeCell ref="A25:A28"/>
    <mergeCell ref="A75:C75"/>
    <mergeCell ref="G75:R75"/>
    <mergeCell ref="A76:A78"/>
    <mergeCell ref="B76:B78"/>
    <mergeCell ref="E76:E78"/>
    <mergeCell ref="A29:A32"/>
    <mergeCell ref="A33:A36"/>
    <mergeCell ref="A37:B37"/>
    <mergeCell ref="A38:A41"/>
    <mergeCell ref="A42:A45"/>
    <mergeCell ref="A63:B63"/>
    <mergeCell ref="A69:A74"/>
    <mergeCell ref="G30:R32"/>
    <mergeCell ref="G34:R36"/>
    <mergeCell ref="G39:R41"/>
    <mergeCell ref="G43:R45"/>
    <mergeCell ref="G47:R49"/>
    <mergeCell ref="G56:R58"/>
    <mergeCell ref="G60:R62"/>
    <mergeCell ref="G66:R67"/>
    <mergeCell ref="G69:R74"/>
    <mergeCell ref="G7:R9"/>
    <mergeCell ref="G13:R15"/>
    <mergeCell ref="G17:R19"/>
    <mergeCell ref="G21:R2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A16:A19"/>
    <mergeCell ref="A20:A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3" manualBreakCount="3">
    <brk id="37" max="17" man="1"/>
    <brk id="79" max="17" man="1"/>
    <brk id="11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3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>
      <c r="A2" s="181" t="s">
        <v>153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259</v>
      </c>
      <c r="E17" s="199" t="s">
        <v>19</v>
      </c>
      <c r="F17" s="312">
        <f>D17*775/100000</f>
        <v>2.00725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259</v>
      </c>
      <c r="E18" s="199" t="s">
        <v>19</v>
      </c>
      <c r="F18" s="200">
        <f>D18*11220/100000</f>
        <v>29.059799999999999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>
      <c r="A19" s="216"/>
      <c r="B19" s="197" t="s">
        <v>94</v>
      </c>
      <c r="C19" s="197" t="s">
        <v>42</v>
      </c>
      <c r="D19" s="198">
        <v>259</v>
      </c>
      <c r="E19" s="199" t="s">
        <v>19</v>
      </c>
      <c r="F19" s="200">
        <f>D19*500/100000</f>
        <v>1.2949999999999999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259</v>
      </c>
      <c r="E24" s="199"/>
      <c r="F24" s="210">
        <f>SUM(F13:F23)</f>
        <v>32.362049999999996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9.25" customHeight="1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>
      <c r="A30" s="215"/>
      <c r="B30" s="197" t="s">
        <v>74</v>
      </c>
      <c r="C30" s="197" t="s">
        <v>42</v>
      </c>
      <c r="D30" s="198"/>
      <c r="E30" s="199" t="s">
        <v>19</v>
      </c>
      <c r="F30" s="313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>
      <c r="A31" s="215"/>
      <c r="B31" s="197" t="s">
        <v>75</v>
      </c>
      <c r="C31" s="197" t="s">
        <v>42</v>
      </c>
      <c r="D31" s="198"/>
      <c r="E31" s="199" t="s">
        <v>19</v>
      </c>
      <c r="F31" s="313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>
      <c r="A32" s="216"/>
      <c r="B32" s="197" t="s">
        <v>94</v>
      </c>
      <c r="C32" s="197" t="s">
        <v>42</v>
      </c>
      <c r="D32" s="198"/>
      <c r="E32" s="199" t="s">
        <v>19</v>
      </c>
      <c r="F32" s="313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25.5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>
      <c r="A34" s="215"/>
      <c r="B34" s="197" t="s">
        <v>74</v>
      </c>
      <c r="C34" s="197" t="s">
        <v>42</v>
      </c>
      <c r="D34" s="198">
        <v>350</v>
      </c>
      <c r="E34" s="199" t="s">
        <v>19</v>
      </c>
      <c r="F34" s="312">
        <f>67*D34/100000</f>
        <v>0.23449999999999999</v>
      </c>
      <c r="G34" s="191"/>
      <c r="H34" s="191"/>
      <c r="I34" s="191"/>
      <c r="J34" s="191"/>
      <c r="K34" s="191"/>
      <c r="L34" s="191"/>
      <c r="M34" s="223" t="s">
        <v>95</v>
      </c>
      <c r="N34" s="223" t="s">
        <v>95</v>
      </c>
      <c r="O34" s="191"/>
      <c r="P34" s="191"/>
      <c r="Q34" s="191"/>
      <c r="R34" s="191"/>
    </row>
    <row r="35" spans="1:2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v>0</v>
      </c>
      <c r="G35" s="191"/>
      <c r="H35" s="191"/>
      <c r="I35" s="191"/>
      <c r="J35" s="191"/>
      <c r="K35" s="191"/>
      <c r="L35" s="191"/>
      <c r="M35" s="223" t="s">
        <v>95</v>
      </c>
      <c r="N35" s="223" t="s">
        <v>95</v>
      </c>
      <c r="O35" s="223" t="s">
        <v>95</v>
      </c>
      <c r="P35" s="223" t="s">
        <v>95</v>
      </c>
      <c r="Q35" s="223" t="s">
        <v>95</v>
      </c>
      <c r="R35" s="223" t="s">
        <v>95</v>
      </c>
    </row>
    <row r="36" spans="1:21">
      <c r="A36" s="216"/>
      <c r="B36" s="197" t="s">
        <v>94</v>
      </c>
      <c r="C36" s="197" t="s">
        <v>42</v>
      </c>
      <c r="D36" s="198">
        <v>350</v>
      </c>
      <c r="E36" s="199" t="s">
        <v>19</v>
      </c>
      <c r="F36" s="312">
        <f>500*D36/100000</f>
        <v>1.75</v>
      </c>
      <c r="G36" s="191"/>
      <c r="H36" s="191"/>
      <c r="I36" s="191"/>
      <c r="J36" s="191"/>
      <c r="K36" s="191"/>
      <c r="L36" s="191"/>
      <c r="M36" s="223" t="s">
        <v>95</v>
      </c>
      <c r="N36" s="223" t="s">
        <v>95</v>
      </c>
      <c r="O36" s="223" t="s">
        <v>95</v>
      </c>
      <c r="P36" s="223" t="s">
        <v>95</v>
      </c>
      <c r="Q36" s="223" t="s">
        <v>95</v>
      </c>
      <c r="R36" s="223" t="s">
        <v>95</v>
      </c>
    </row>
    <row r="37" spans="1:21">
      <c r="A37" s="218" t="s">
        <v>147</v>
      </c>
      <c r="B37" s="219"/>
      <c r="C37" s="197"/>
      <c r="D37" s="195">
        <f>+D34+D30+D26</f>
        <v>350</v>
      </c>
      <c r="E37" s="199"/>
      <c r="F37" s="210">
        <f>SUM(F26:F36)</f>
        <v>1.9844999999999999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571</v>
      </c>
      <c r="E43" s="199" t="s">
        <v>19</v>
      </c>
      <c r="F43" s="313">
        <f>D43*67/100000</f>
        <v>0.38257000000000002</v>
      </c>
      <c r="G43" s="211"/>
      <c r="H43" s="211"/>
      <c r="I43" s="211"/>
      <c r="J43" s="211"/>
      <c r="K43" s="211"/>
      <c r="L43" s="211"/>
      <c r="M43" s="223" t="s">
        <v>95</v>
      </c>
      <c r="N43" s="223" t="s">
        <v>95</v>
      </c>
      <c r="O43" s="223" t="s">
        <v>95</v>
      </c>
      <c r="P43" s="223" t="s">
        <v>95</v>
      </c>
      <c r="Q43" s="223" t="s">
        <v>95</v>
      </c>
      <c r="R43" s="223" t="s">
        <v>95</v>
      </c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571</v>
      </c>
      <c r="E45" s="199" t="s">
        <v>19</v>
      </c>
      <c r="F45" s="313">
        <f>D45*500/100000</f>
        <v>2.855</v>
      </c>
      <c r="G45" s="211"/>
      <c r="H45" s="211"/>
      <c r="I45" s="211"/>
      <c r="J45" s="211"/>
      <c r="K45" s="211"/>
      <c r="L45" s="211"/>
      <c r="M45" s="223" t="s">
        <v>95</v>
      </c>
      <c r="N45" s="223" t="s">
        <v>95</v>
      </c>
      <c r="O45" s="223" t="s">
        <v>95</v>
      </c>
      <c r="P45" s="223" t="s">
        <v>95</v>
      </c>
      <c r="Q45" s="223" t="s">
        <v>95</v>
      </c>
      <c r="R45" s="223" t="s">
        <v>95</v>
      </c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>
      <c r="A47" s="215"/>
      <c r="B47" s="197" t="s">
        <v>74</v>
      </c>
      <c r="C47" s="197" t="s">
        <v>42</v>
      </c>
      <c r="D47" s="198">
        <v>1256</v>
      </c>
      <c r="E47" s="199" t="s">
        <v>19</v>
      </c>
      <c r="F47" s="312">
        <f>D47*67/100000</f>
        <v>0.84152000000000005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1256</v>
      </c>
      <c r="E49" s="199" t="s">
        <v>19</v>
      </c>
      <c r="F49" s="312">
        <f>D49*500/100000</f>
        <v>6.28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1827</v>
      </c>
      <c r="E50" s="199"/>
      <c r="F50" s="210">
        <f>SUM(F39:F49)</f>
        <v>10.35909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2436</v>
      </c>
      <c r="E64" s="191"/>
      <c r="F64" s="227">
        <f>+F63+F50+F37+F24</f>
        <v>44.705639999999995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24168</v>
      </c>
      <c r="E66" s="228" t="s">
        <v>19</v>
      </c>
      <c r="F66" s="200">
        <f>D66*0.0003</f>
        <v>7.2503999999999991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30">
      <c r="A67" s="191"/>
      <c r="B67" s="197" t="s">
        <v>76</v>
      </c>
      <c r="C67" s="197" t="s">
        <v>114</v>
      </c>
      <c r="D67" s="314">
        <v>24168</v>
      </c>
      <c r="E67" s="199" t="s">
        <v>77</v>
      </c>
      <c r="F67" s="200">
        <f>D67*0.0003</f>
        <v>7.2503999999999991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24168</v>
      </c>
      <c r="E68" s="191"/>
      <c r="F68" s="210">
        <f>SUM(F66:F67)</f>
        <v>14.500799999999998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157432</v>
      </c>
      <c r="E69" s="237" t="s">
        <v>17</v>
      </c>
      <c r="F69" s="315">
        <v>236.148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49</v>
      </c>
      <c r="E70" s="242"/>
      <c r="F70" s="319">
        <v>7.3499999999999996E-2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145</v>
      </c>
      <c r="E71" s="242"/>
      <c r="F71" s="319">
        <v>0.2175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264183</v>
      </c>
      <c r="E72" s="242"/>
      <c r="F72" s="319">
        <v>396.27449999999999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95</v>
      </c>
      <c r="E73" s="242"/>
      <c r="F73" s="319">
        <v>0.14250000000000002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241</v>
      </c>
      <c r="E74" s="246"/>
      <c r="F74" s="319">
        <v>0.36149999999999999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 ht="15" customHeight="1">
      <c r="A75" s="218" t="s">
        <v>150</v>
      </c>
      <c r="B75" s="250"/>
      <c r="C75" s="219"/>
      <c r="D75" s="251">
        <f>SUM(D69:D74)</f>
        <v>422145</v>
      </c>
      <c r="E75" s="199"/>
      <c r="F75" s="252">
        <f>SUM(F69:F74)</f>
        <v>633.21749999999997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203081</v>
      </c>
      <c r="E76" s="237" t="s">
        <v>17</v>
      </c>
      <c r="F76" s="319">
        <v>507.70249999999999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>
      <c r="A77" s="256"/>
      <c r="B77" s="256"/>
      <c r="C77" s="228" t="s">
        <v>188</v>
      </c>
      <c r="D77" s="198">
        <v>56</v>
      </c>
      <c r="E77" s="242"/>
      <c r="F77" s="319">
        <v>0.14000000000000001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>
      <c r="A78" s="256"/>
      <c r="B78" s="256"/>
      <c r="C78" s="228" t="s">
        <v>189</v>
      </c>
      <c r="D78" s="263">
        <v>130</v>
      </c>
      <c r="E78" s="246"/>
      <c r="F78" s="319">
        <v>0.32500000000000001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ht="15" customHeight="1">
      <c r="A79" s="218" t="s">
        <v>150</v>
      </c>
      <c r="B79" s="250"/>
      <c r="C79" s="219"/>
      <c r="D79" s="257">
        <f>D76+D77+D78</f>
        <v>203267</v>
      </c>
      <c r="E79" s="199"/>
      <c r="F79" s="258">
        <f>F76+F77+F78</f>
        <v>508.16749999999996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">
      <c r="A80" s="259"/>
      <c r="B80" s="260" t="s">
        <v>144</v>
      </c>
      <c r="C80" s="221" t="s">
        <v>37</v>
      </c>
      <c r="D80" s="263"/>
      <c r="E80" s="199" t="s">
        <v>19</v>
      </c>
      <c r="F80" s="377"/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30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>
      <c r="A83" s="218" t="s">
        <v>151</v>
      </c>
      <c r="B83" s="250"/>
      <c r="C83" s="219"/>
      <c r="D83" s="261">
        <f>D82+D79+D75</f>
        <v>625412</v>
      </c>
      <c r="E83" s="191"/>
      <c r="F83" s="227">
        <f>F82+F79+F75</f>
        <v>1141.385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45">
      <c r="A85" s="199"/>
      <c r="B85" s="264" t="s">
        <v>197</v>
      </c>
      <c r="C85" s="221" t="s">
        <v>48</v>
      </c>
      <c r="D85" s="263"/>
      <c r="E85" s="236" t="s">
        <v>17</v>
      </c>
      <c r="F85" s="200">
        <v>27.42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0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 ht="29.25" customHeight="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 ht="25.5" customHeight="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27.42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 ht="25.5" customHeight="1">
      <c r="A92" s="236">
        <v>6</v>
      </c>
      <c r="B92" s="236" t="s">
        <v>23</v>
      </c>
      <c r="C92" s="214" t="s">
        <v>123</v>
      </c>
      <c r="D92" s="198">
        <v>87220</v>
      </c>
      <c r="E92" s="268" t="s">
        <v>35</v>
      </c>
      <c r="F92" s="313">
        <v>348.88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 ht="25.5" customHeight="1">
      <c r="A93" s="241"/>
      <c r="B93" s="241"/>
      <c r="C93" s="214" t="s">
        <v>124</v>
      </c>
      <c r="D93" s="198">
        <v>35881</v>
      </c>
      <c r="E93" s="268"/>
      <c r="F93" s="313">
        <v>143.524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 ht="25.5" customHeight="1">
      <c r="A94" s="241"/>
      <c r="B94" s="241"/>
      <c r="C94" s="214" t="s">
        <v>125</v>
      </c>
      <c r="D94" s="198">
        <v>68</v>
      </c>
      <c r="E94" s="268"/>
      <c r="F94" s="313">
        <v>0.27200000000000002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 customHeight="1">
      <c r="A95" s="241"/>
      <c r="B95" s="241"/>
      <c r="C95" s="214" t="s">
        <v>126</v>
      </c>
      <c r="D95" s="198">
        <v>88969</v>
      </c>
      <c r="E95" s="268"/>
      <c r="F95" s="313">
        <v>355.87600000000003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 ht="25.5" customHeight="1">
      <c r="A96" s="189" t="s">
        <v>68</v>
      </c>
      <c r="B96" s="189"/>
      <c r="C96" s="191"/>
      <c r="D96" s="195">
        <f>SUM(D92:D95)</f>
        <v>212138</v>
      </c>
      <c r="E96" s="191"/>
      <c r="F96" s="210">
        <f>SUM(F92:F95)</f>
        <v>848.55200000000002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 ht="34.5" customHeight="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 customHeight="1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 ht="25.5" customHeight="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 ht="34.5" customHeight="1">
      <c r="A100" s="256">
        <v>8</v>
      </c>
      <c r="B100" s="269" t="s">
        <v>18</v>
      </c>
      <c r="C100" s="270" t="s">
        <v>38</v>
      </c>
      <c r="D100" s="263">
        <v>1538</v>
      </c>
      <c r="E100" s="256" t="s">
        <v>19</v>
      </c>
      <c r="F100" s="200">
        <v>76.900000000000006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 customHeight="1">
      <c r="A101" s="256"/>
      <c r="B101" s="269"/>
      <c r="C101" s="270" t="s">
        <v>39</v>
      </c>
      <c r="D101" s="263">
        <v>779</v>
      </c>
      <c r="E101" s="256"/>
      <c r="F101" s="200">
        <v>54.530000000000008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 ht="25.5" customHeight="1">
      <c r="A102" s="189" t="s">
        <v>68</v>
      </c>
      <c r="B102" s="189"/>
      <c r="C102" s="191"/>
      <c r="D102" s="195">
        <f>SUM(D100:D101)</f>
        <v>2317</v>
      </c>
      <c r="E102" s="191"/>
      <c r="F102" s="210">
        <f>SUM(F100:F101)</f>
        <v>131.43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 ht="25.5" customHeight="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 ht="25.5" customHeight="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 ht="25.5" customHeight="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18</v>
      </c>
      <c r="E115" s="199" t="s">
        <v>21</v>
      </c>
      <c r="F115" s="345">
        <f>D115*1.8</f>
        <v>32.4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 t="s">
        <v>19</v>
      </c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 ht="25.5" customHeight="1">
      <c r="A117" s="189" t="s">
        <v>68</v>
      </c>
      <c r="B117" s="189"/>
      <c r="C117" s="191"/>
      <c r="D117" s="195">
        <f>SUM(D113:D116)</f>
        <v>19</v>
      </c>
      <c r="E117" s="191"/>
      <c r="F117" s="210">
        <f>SUM(F113:F116)</f>
        <v>33.9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153</v>
      </c>
      <c r="E120" s="199" t="s">
        <v>19</v>
      </c>
      <c r="F120" s="271">
        <v>12.39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154</v>
      </c>
      <c r="E121" s="191"/>
      <c r="F121" s="252">
        <f>SUM(F119:F120)</f>
        <v>15.39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18</v>
      </c>
      <c r="E122" s="199" t="s">
        <v>19</v>
      </c>
      <c r="F122" s="271">
        <v>9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18</v>
      </c>
      <c r="E123" s="199" t="s">
        <v>19</v>
      </c>
      <c r="F123" s="271">
        <v>5.3999999999999995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18</v>
      </c>
      <c r="E124" s="191"/>
      <c r="F124" s="252">
        <f>SUM(F122:F123)</f>
        <v>14.399999999999999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135</v>
      </c>
      <c r="E125" s="199" t="s">
        <v>19</v>
      </c>
      <c r="F125" s="271">
        <v>13.5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135</v>
      </c>
      <c r="E126" s="199" t="s">
        <v>19</v>
      </c>
      <c r="F126" s="271">
        <v>16.2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135</v>
      </c>
      <c r="E127" s="191"/>
      <c r="F127" s="252">
        <f>SUM(F125:F126)</f>
        <v>29.7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 ht="15" customHeight="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375">
        <v>560</v>
      </c>
      <c r="E134" s="199" t="s">
        <v>21</v>
      </c>
      <c r="F134" s="378">
        <v>28</v>
      </c>
      <c r="G134" s="323"/>
      <c r="H134" s="324"/>
      <c r="I134" s="324"/>
      <c r="J134" s="324"/>
      <c r="K134" s="278" t="s">
        <v>95</v>
      </c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324"/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560</v>
      </c>
      <c r="E135" s="191"/>
      <c r="F135" s="252">
        <f>F134+F133</f>
        <v>28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3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18</v>
      </c>
      <c r="E138" s="199" t="s">
        <v>19</v>
      </c>
      <c r="F138" s="271">
        <v>324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18</v>
      </c>
      <c r="E139" s="199" t="s">
        <v>19</v>
      </c>
      <c r="F139" s="271">
        <v>18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36</v>
      </c>
      <c r="E140" s="191"/>
      <c r="F140" s="252">
        <f>SUM(F137:F139)</f>
        <v>345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867395</v>
      </c>
      <c r="E141" s="282"/>
      <c r="F141" s="335">
        <f>F10+F64+F68+F83+F91+F96+F99+F102+F104+F111+F117+F121+F124+F127+F131+F135+F140</f>
        <v>2747.3834399999996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23.25" customHeight="1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23.25" customHeight="1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23.25" customHeight="1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G79:R79"/>
    <mergeCell ref="A82:B82"/>
    <mergeCell ref="A83:C83"/>
    <mergeCell ref="E85:E90"/>
    <mergeCell ref="G85:L85"/>
    <mergeCell ref="A79:C79"/>
    <mergeCell ref="P86:R86"/>
    <mergeCell ref="P87:R87"/>
    <mergeCell ref="P88:R88"/>
    <mergeCell ref="P89:R89"/>
    <mergeCell ref="P90:R90"/>
    <mergeCell ref="P80:R80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P73:R73"/>
    <mergeCell ref="A33:A36"/>
    <mergeCell ref="A37:B37"/>
    <mergeCell ref="A38:A41"/>
    <mergeCell ref="A42:A45"/>
    <mergeCell ref="A46:A49"/>
    <mergeCell ref="A10:B10"/>
    <mergeCell ref="A12:A15"/>
    <mergeCell ref="A16:A19"/>
    <mergeCell ref="A20:A23"/>
    <mergeCell ref="A24:B24"/>
    <mergeCell ref="A25:A28"/>
    <mergeCell ref="A29:A32"/>
    <mergeCell ref="A50:B50"/>
    <mergeCell ref="A51:A54"/>
    <mergeCell ref="A55:A58"/>
    <mergeCell ref="A59:A62"/>
    <mergeCell ref="A64:B64"/>
    <mergeCell ref="A68:B68"/>
    <mergeCell ref="A69:A74"/>
    <mergeCell ref="B69:B74"/>
    <mergeCell ref="A75:C75"/>
    <mergeCell ref="A63:B63"/>
    <mergeCell ref="A1:R1"/>
    <mergeCell ref="A2:R2"/>
    <mergeCell ref="G4:R4"/>
    <mergeCell ref="A4:A5"/>
    <mergeCell ref="B4:B5"/>
    <mergeCell ref="D4:D5"/>
    <mergeCell ref="E4:E5"/>
    <mergeCell ref="F4:F5"/>
    <mergeCell ref="C4:C5"/>
  </mergeCells>
  <phoneticPr fontId="2" type="noConversion"/>
  <printOptions horizontalCentered="1"/>
  <pageMargins left="0" right="0" top="0.39370078740157483" bottom="0.39370078740157483" header="0.31496062992125984" footer="0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>
      <c r="A2" s="181" t="s">
        <v>99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700</v>
      </c>
      <c r="E17" s="199" t="s">
        <v>19</v>
      </c>
      <c r="F17" s="312">
        <f>D17*775/100000</f>
        <v>5.4249999999999998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700</v>
      </c>
      <c r="E18" s="199" t="s">
        <v>19</v>
      </c>
      <c r="F18" s="200">
        <f>D18*11220/100000</f>
        <v>78.540000000000006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>
      <c r="A19" s="216"/>
      <c r="B19" s="197" t="s">
        <v>94</v>
      </c>
      <c r="C19" s="197" t="s">
        <v>42</v>
      </c>
      <c r="D19" s="198">
        <v>700</v>
      </c>
      <c r="E19" s="199" t="s">
        <v>19</v>
      </c>
      <c r="F19" s="200">
        <f>D19*500/100000</f>
        <v>3.5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700</v>
      </c>
      <c r="E24" s="199"/>
      <c r="F24" s="210">
        <f>SUM(F13:F23)</f>
        <v>87.465000000000003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9.25" customHeight="1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25.5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12">
        <f>67*D34/100000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312">
        <f>500*D36/100000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>
        <f>D43*67/100000</f>
        <v>0</v>
      </c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>
        <f>D45*500/100000</f>
        <v>0</v>
      </c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>
      <c r="A47" s="215"/>
      <c r="B47" s="197" t="s">
        <v>74</v>
      </c>
      <c r="C47" s="197" t="s">
        <v>42</v>
      </c>
      <c r="D47" s="198">
        <v>1834</v>
      </c>
      <c r="E47" s="199" t="s">
        <v>19</v>
      </c>
      <c r="F47" s="312">
        <f>D47*67/100000</f>
        <v>1.22878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1834</v>
      </c>
      <c r="E49" s="199" t="s">
        <v>19</v>
      </c>
      <c r="F49" s="312">
        <f>D49*500/100000</f>
        <v>9.17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1834</v>
      </c>
      <c r="E50" s="199"/>
      <c r="F50" s="210">
        <f>SUM(F39:F49)</f>
        <v>10.39878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2534</v>
      </c>
      <c r="E64" s="191"/>
      <c r="F64" s="227">
        <f>+F63+F50+F37+F24</f>
        <v>97.863780000000006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19014</v>
      </c>
      <c r="E66" s="228" t="s">
        <v>19</v>
      </c>
      <c r="F66" s="200">
        <f>D66*0.0003</f>
        <v>5.7041999999999993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30">
      <c r="A67" s="191"/>
      <c r="B67" s="197" t="s">
        <v>76</v>
      </c>
      <c r="C67" s="197" t="s">
        <v>114</v>
      </c>
      <c r="D67" s="314">
        <v>19014</v>
      </c>
      <c r="E67" s="199" t="s">
        <v>77</v>
      </c>
      <c r="F67" s="200">
        <f>D67*0.0003</f>
        <v>5.7041999999999993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19014</v>
      </c>
      <c r="E68" s="191"/>
      <c r="F68" s="210">
        <f>SUM(F66:F67)</f>
        <v>11.408399999999999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164877</v>
      </c>
      <c r="E69" s="237" t="s">
        <v>17</v>
      </c>
      <c r="F69" s="315">
        <v>247.31550000000001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31</v>
      </c>
      <c r="E70" s="242"/>
      <c r="F70" s="319">
        <v>4.65E-2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224</v>
      </c>
      <c r="E71" s="242"/>
      <c r="F71" s="319">
        <v>0.33600000000000002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250562</v>
      </c>
      <c r="E72" s="242"/>
      <c r="F72" s="319">
        <v>375.84300000000002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78</v>
      </c>
      <c r="E73" s="242"/>
      <c r="F73" s="319">
        <v>0.11700000000000001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352</v>
      </c>
      <c r="E74" s="246"/>
      <c r="F74" s="319">
        <v>0.52800000000000002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 ht="15" customHeight="1">
      <c r="A75" s="218" t="s">
        <v>150</v>
      </c>
      <c r="B75" s="250"/>
      <c r="C75" s="219"/>
      <c r="D75" s="251">
        <f>SUM(D69:D74)</f>
        <v>416124</v>
      </c>
      <c r="E75" s="199"/>
      <c r="F75" s="252">
        <f>SUM(F69:F74)</f>
        <v>624.18600000000004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191073</v>
      </c>
      <c r="E76" s="237" t="s">
        <v>17</v>
      </c>
      <c r="F76" s="319">
        <v>477.6825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>
      <c r="A77" s="256"/>
      <c r="B77" s="256"/>
      <c r="C77" s="228" t="s">
        <v>188</v>
      </c>
      <c r="D77" s="198">
        <v>68</v>
      </c>
      <c r="E77" s="242"/>
      <c r="F77" s="319">
        <v>0.17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>
      <c r="A78" s="256"/>
      <c r="B78" s="256"/>
      <c r="C78" s="228" t="s">
        <v>189</v>
      </c>
      <c r="D78" s="263">
        <v>211</v>
      </c>
      <c r="E78" s="246"/>
      <c r="F78" s="319">
        <v>0.52749999999999997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ht="15" customHeight="1">
      <c r="A79" s="218" t="s">
        <v>150</v>
      </c>
      <c r="B79" s="250"/>
      <c r="C79" s="219"/>
      <c r="D79" s="257">
        <f>D76+D77+D78</f>
        <v>191352</v>
      </c>
      <c r="E79" s="199"/>
      <c r="F79" s="258">
        <f>SUM(F76:F78)</f>
        <v>478.38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">
      <c r="A80" s="259"/>
      <c r="B80" s="260" t="s">
        <v>144</v>
      </c>
      <c r="C80" s="221" t="s">
        <v>37</v>
      </c>
      <c r="D80" s="263"/>
      <c r="E80" s="199" t="s">
        <v>19</v>
      </c>
      <c r="F80" s="200"/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30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>
      <c r="A83" s="218" t="s">
        <v>151</v>
      </c>
      <c r="B83" s="250"/>
      <c r="C83" s="219"/>
      <c r="D83" s="261">
        <f>D82+D79+D75</f>
        <v>607476</v>
      </c>
      <c r="E83" s="191"/>
      <c r="F83" s="227">
        <f>F82+F79+F75</f>
        <v>1102.566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45">
      <c r="A85" s="199"/>
      <c r="B85" s="264" t="s">
        <v>197</v>
      </c>
      <c r="C85" s="221" t="s">
        <v>48</v>
      </c>
      <c r="D85" s="263"/>
      <c r="E85" s="236" t="s">
        <v>17</v>
      </c>
      <c r="F85" s="200">
        <v>33.49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0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 ht="29.25" customHeight="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 ht="25.5" customHeight="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33.49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 ht="25.5" customHeight="1">
      <c r="A92" s="236">
        <v>6</v>
      </c>
      <c r="B92" s="236" t="s">
        <v>23</v>
      </c>
      <c r="C92" s="214" t="s">
        <v>123</v>
      </c>
      <c r="D92" s="198">
        <v>78207</v>
      </c>
      <c r="E92" s="268" t="s">
        <v>35</v>
      </c>
      <c r="F92" s="313">
        <v>312.82800000000003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 ht="25.5" customHeight="1">
      <c r="A93" s="241"/>
      <c r="B93" s="241"/>
      <c r="C93" s="214" t="s">
        <v>124</v>
      </c>
      <c r="D93" s="198">
        <v>24827</v>
      </c>
      <c r="E93" s="268"/>
      <c r="F93" s="313">
        <v>99.308000000000007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 ht="25.5" customHeight="1">
      <c r="A94" s="241"/>
      <c r="B94" s="241"/>
      <c r="C94" s="214" t="s">
        <v>125</v>
      </c>
      <c r="D94" s="198">
        <v>5795</v>
      </c>
      <c r="E94" s="268"/>
      <c r="F94" s="313">
        <v>23.18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 customHeight="1">
      <c r="A95" s="241"/>
      <c r="B95" s="241"/>
      <c r="C95" s="214" t="s">
        <v>126</v>
      </c>
      <c r="D95" s="198">
        <v>113269</v>
      </c>
      <c r="E95" s="268"/>
      <c r="F95" s="313">
        <v>453.07600000000002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 ht="25.5" customHeight="1">
      <c r="A96" s="189" t="s">
        <v>68</v>
      </c>
      <c r="B96" s="189"/>
      <c r="C96" s="191"/>
      <c r="D96" s="195">
        <f>SUM(D92:D95)</f>
        <v>222098</v>
      </c>
      <c r="E96" s="191"/>
      <c r="F96" s="210">
        <f>SUM(F92:F95)</f>
        <v>888.39200000000005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 ht="34.5" customHeight="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 customHeight="1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 ht="25.5" customHeight="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 ht="34.5" customHeight="1">
      <c r="A100" s="256">
        <v>8</v>
      </c>
      <c r="B100" s="269" t="s">
        <v>18</v>
      </c>
      <c r="C100" s="270" t="s">
        <v>38</v>
      </c>
      <c r="D100" s="263">
        <v>1930</v>
      </c>
      <c r="E100" s="256" t="s">
        <v>19</v>
      </c>
      <c r="F100" s="200">
        <v>96.5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 customHeight="1">
      <c r="A101" s="256"/>
      <c r="B101" s="269"/>
      <c r="C101" s="270" t="s">
        <v>39</v>
      </c>
      <c r="D101" s="263">
        <v>942</v>
      </c>
      <c r="E101" s="256"/>
      <c r="F101" s="200">
        <v>65.940000000000012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 ht="25.5" customHeight="1">
      <c r="A102" s="189" t="s">
        <v>68</v>
      </c>
      <c r="B102" s="189"/>
      <c r="C102" s="191"/>
      <c r="D102" s="195">
        <f>SUM(D100:D101)</f>
        <v>2872</v>
      </c>
      <c r="E102" s="191"/>
      <c r="F102" s="210">
        <f>SUM(F100:F101)</f>
        <v>162.44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 ht="25.5" customHeight="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 ht="25.5" customHeight="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9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 ht="25.5" customHeight="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20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17</v>
      </c>
      <c r="E115" s="199" t="s">
        <v>21</v>
      </c>
      <c r="F115" s="345">
        <f>D115*1.8</f>
        <v>30.6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 ht="25.5" customHeight="1">
      <c r="A117" s="189" t="s">
        <v>68</v>
      </c>
      <c r="B117" s="189"/>
      <c r="C117" s="191"/>
      <c r="D117" s="195">
        <f>SUM(D113:D116)</f>
        <v>18</v>
      </c>
      <c r="E117" s="191"/>
      <c r="F117" s="210">
        <f>SUM(F113:F116)</f>
        <v>32.1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170</v>
      </c>
      <c r="E120" s="199" t="s">
        <v>19</v>
      </c>
      <c r="F120" s="271">
        <v>13.27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171</v>
      </c>
      <c r="E121" s="191"/>
      <c r="F121" s="252">
        <f>SUM(F119:F120)</f>
        <v>16.27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17</v>
      </c>
      <c r="E122" s="199" t="s">
        <v>19</v>
      </c>
      <c r="F122" s="271">
        <v>8.5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17</v>
      </c>
      <c r="E123" s="199" t="s">
        <v>19</v>
      </c>
      <c r="F123" s="271">
        <v>5.0999999999999996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17</v>
      </c>
      <c r="E124" s="191"/>
      <c r="F124" s="252">
        <f>SUM(F122:F123)</f>
        <v>13.6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152</v>
      </c>
      <c r="E125" s="199" t="s">
        <v>19</v>
      </c>
      <c r="F125" s="271">
        <v>15.200000000000001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152</v>
      </c>
      <c r="E126" s="199" t="s">
        <v>19</v>
      </c>
      <c r="F126" s="271">
        <v>18.239999999999998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152</v>
      </c>
      <c r="E127" s="191"/>
      <c r="F127" s="252">
        <f>SUM(F125:F126)</f>
        <v>33.44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 ht="15" customHeight="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492</v>
      </c>
      <c r="E134" s="199" t="s">
        <v>21</v>
      </c>
      <c r="F134" s="380">
        <v>24.6</v>
      </c>
      <c r="G134" s="323"/>
      <c r="H134" s="324"/>
      <c r="I134" s="324"/>
      <c r="J134" s="324"/>
      <c r="K134" s="324"/>
      <c r="L134" s="278" t="s">
        <v>95</v>
      </c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325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492</v>
      </c>
      <c r="E135" s="191"/>
      <c r="F135" s="252">
        <f>F134+F133</f>
        <v>24.6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16</v>
      </c>
      <c r="E138" s="199" t="s">
        <v>19</v>
      </c>
      <c r="F138" s="271">
        <v>288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16</v>
      </c>
      <c r="E139" s="199" t="s">
        <v>19</v>
      </c>
      <c r="F139" s="271">
        <v>16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32</v>
      </c>
      <c r="E140" s="191"/>
      <c r="F140" s="252">
        <f>SUM(F137:F139)</f>
        <v>304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854878</v>
      </c>
      <c r="E141" s="282"/>
      <c r="F141" s="335">
        <f>F10+F64+F68+F83+F91+F96+F99+F102+F104+F111+F117+F121+F124+F127+F131+F135+F140</f>
        <v>2790.1701800000001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23.25" customHeight="1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23.25" customHeight="1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23.25" customHeight="1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51:A54"/>
    <mergeCell ref="A55:A58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</mergeCells>
  <pageMargins left="0.6692913385826772" right="0.19685039370078741" top="0.39370078740157483" bottom="0.27559055118110237" header="0.31496062992125984" footer="0.15748031496062992"/>
  <pageSetup paperSize="9" scale="60" orientation="landscape" r:id="rId1"/>
  <rowBreaks count="3" manualBreakCount="3">
    <brk id="34" max="17" man="1"/>
    <brk id="78" max="16383" man="1"/>
    <brk id="10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U152"/>
  <sheetViews>
    <sheetView view="pageBreakPreview" zoomScale="70" zoomScaleSheetLayoutView="70" workbookViewId="0">
      <pane xSplit="2" ySplit="5" topLeftCell="C129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>
      <c r="A2" s="181" t="s">
        <v>100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/>
      <c r="E17" s="199" t="s">
        <v>19</v>
      </c>
      <c r="F17" s="312"/>
      <c r="G17" s="191"/>
      <c r="H17" s="191"/>
      <c r="I17" s="191"/>
      <c r="J17" s="191"/>
      <c r="K17" s="191"/>
      <c r="L17" s="191"/>
      <c r="M17" s="223"/>
      <c r="N17" s="223"/>
      <c r="O17" s="223"/>
      <c r="P17" s="223"/>
      <c r="Q17" s="223"/>
      <c r="R17" s="223"/>
    </row>
    <row r="18" spans="1:18">
      <c r="A18" s="215"/>
      <c r="B18" s="197" t="s">
        <v>75</v>
      </c>
      <c r="C18" s="197" t="s">
        <v>42</v>
      </c>
      <c r="D18" s="198"/>
      <c r="E18" s="199" t="s">
        <v>19</v>
      </c>
      <c r="F18" s="200"/>
      <c r="G18" s="191"/>
      <c r="H18" s="191"/>
      <c r="I18" s="191"/>
      <c r="J18" s="191"/>
      <c r="K18" s="191"/>
      <c r="L18" s="191"/>
      <c r="M18" s="223"/>
      <c r="N18" s="223"/>
      <c r="O18" s="223"/>
      <c r="P18" s="223"/>
      <c r="Q18" s="223"/>
      <c r="R18" s="223"/>
    </row>
    <row r="19" spans="1:18">
      <c r="A19" s="216"/>
      <c r="B19" s="197" t="s">
        <v>94</v>
      </c>
      <c r="C19" s="197" t="s">
        <v>42</v>
      </c>
      <c r="D19" s="198"/>
      <c r="E19" s="199" t="s">
        <v>19</v>
      </c>
      <c r="F19" s="200"/>
      <c r="G19" s="191"/>
      <c r="H19" s="191"/>
      <c r="I19" s="191"/>
      <c r="J19" s="191"/>
      <c r="K19" s="191"/>
      <c r="L19" s="191"/>
      <c r="M19" s="223"/>
      <c r="N19" s="223"/>
      <c r="O19" s="223"/>
      <c r="P19" s="223"/>
      <c r="Q19" s="223"/>
      <c r="R19" s="223"/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400</v>
      </c>
      <c r="E21" s="199" t="s">
        <v>19</v>
      </c>
      <c r="F21" s="200">
        <f>D21*575/100000</f>
        <v>2.2999999999999998</v>
      </c>
      <c r="G21" s="191"/>
      <c r="H21" s="191"/>
      <c r="I21" s="191"/>
      <c r="J21" s="191"/>
      <c r="K21" s="191"/>
      <c r="L21" s="191"/>
      <c r="M21" s="223" t="s">
        <v>95</v>
      </c>
      <c r="N21" s="223" t="s">
        <v>95</v>
      </c>
      <c r="O21" s="223" t="s">
        <v>95</v>
      </c>
      <c r="P21" s="223" t="s">
        <v>95</v>
      </c>
      <c r="Q21" s="223" t="s">
        <v>95</v>
      </c>
      <c r="R21" s="223" t="s">
        <v>95</v>
      </c>
    </row>
    <row r="22" spans="1:18">
      <c r="A22" s="215"/>
      <c r="B22" s="197" t="s">
        <v>75</v>
      </c>
      <c r="C22" s="197" t="s">
        <v>42</v>
      </c>
      <c r="D22" s="198">
        <v>400</v>
      </c>
      <c r="E22" s="199" t="s">
        <v>19</v>
      </c>
      <c r="F22" s="200">
        <f>D22*7480/100000</f>
        <v>29.92</v>
      </c>
      <c r="G22" s="191"/>
      <c r="H22" s="191"/>
      <c r="I22" s="191"/>
      <c r="J22" s="191"/>
      <c r="K22" s="191"/>
      <c r="L22" s="191"/>
      <c r="M22" s="223" t="s">
        <v>95</v>
      </c>
      <c r="N22" s="223" t="s">
        <v>95</v>
      </c>
      <c r="O22" s="223" t="s">
        <v>95</v>
      </c>
      <c r="P22" s="223" t="s">
        <v>95</v>
      </c>
      <c r="Q22" s="223" t="s">
        <v>95</v>
      </c>
      <c r="R22" s="223" t="s">
        <v>95</v>
      </c>
    </row>
    <row r="23" spans="1:18">
      <c r="A23" s="216"/>
      <c r="B23" s="197" t="s">
        <v>94</v>
      </c>
      <c r="C23" s="197" t="s">
        <v>42</v>
      </c>
      <c r="D23" s="198">
        <v>400</v>
      </c>
      <c r="E23" s="199" t="s">
        <v>19</v>
      </c>
      <c r="F23" s="200">
        <f>D23*500/100000</f>
        <v>2</v>
      </c>
      <c r="G23" s="191"/>
      <c r="H23" s="191"/>
      <c r="I23" s="191"/>
      <c r="J23" s="191"/>
      <c r="K23" s="191"/>
      <c r="L23" s="191"/>
      <c r="M23" s="223" t="s">
        <v>95</v>
      </c>
      <c r="N23" s="223" t="s">
        <v>95</v>
      </c>
      <c r="O23" s="223" t="s">
        <v>95</v>
      </c>
      <c r="P23" s="223" t="s">
        <v>95</v>
      </c>
      <c r="Q23" s="223" t="s">
        <v>95</v>
      </c>
      <c r="R23" s="223" t="s">
        <v>95</v>
      </c>
    </row>
    <row r="24" spans="1:18">
      <c r="A24" s="218" t="s">
        <v>146</v>
      </c>
      <c r="B24" s="219"/>
      <c r="C24" s="197"/>
      <c r="D24" s="195">
        <f>+D21+D17+D13</f>
        <v>400</v>
      </c>
      <c r="E24" s="199"/>
      <c r="F24" s="210">
        <f>SUM(F13:F23)</f>
        <v>34.22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9.25" customHeight="1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25.5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>
      <c r="A34" s="215"/>
      <c r="B34" s="197" t="s">
        <v>74</v>
      </c>
      <c r="C34" s="197" t="s">
        <v>42</v>
      </c>
      <c r="D34" s="198">
        <v>50</v>
      </c>
      <c r="E34" s="199" t="s">
        <v>19</v>
      </c>
      <c r="F34" s="312">
        <f>67*D34/100000</f>
        <v>3.3500000000000002E-2</v>
      </c>
      <c r="G34" s="191"/>
      <c r="H34" s="191"/>
      <c r="I34" s="191"/>
      <c r="J34" s="191"/>
      <c r="K34" s="191"/>
      <c r="L34" s="191"/>
      <c r="M34" s="223" t="s">
        <v>95</v>
      </c>
      <c r="N34" s="223" t="s">
        <v>95</v>
      </c>
      <c r="O34" s="191"/>
      <c r="P34" s="191"/>
      <c r="Q34" s="191"/>
      <c r="R34" s="191"/>
    </row>
    <row r="35" spans="1:2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312">
        <v>0</v>
      </c>
      <c r="G35" s="191"/>
      <c r="H35" s="191"/>
      <c r="I35" s="191"/>
      <c r="J35" s="191"/>
      <c r="K35" s="191"/>
      <c r="L35" s="191"/>
      <c r="M35" s="223" t="s">
        <v>95</v>
      </c>
      <c r="N35" s="223" t="s">
        <v>95</v>
      </c>
      <c r="O35" s="223" t="s">
        <v>95</v>
      </c>
      <c r="P35" s="223" t="s">
        <v>95</v>
      </c>
      <c r="Q35" s="223" t="s">
        <v>95</v>
      </c>
      <c r="R35" s="223" t="s">
        <v>95</v>
      </c>
    </row>
    <row r="36" spans="1:21">
      <c r="A36" s="216"/>
      <c r="B36" s="197" t="s">
        <v>94</v>
      </c>
      <c r="C36" s="197" t="s">
        <v>42</v>
      </c>
      <c r="D36" s="198">
        <v>50</v>
      </c>
      <c r="E36" s="199" t="s">
        <v>19</v>
      </c>
      <c r="F36" s="312">
        <f>500*D36/100000</f>
        <v>0.25</v>
      </c>
      <c r="G36" s="191"/>
      <c r="H36" s="191"/>
      <c r="I36" s="191"/>
      <c r="J36" s="191"/>
      <c r="K36" s="191"/>
      <c r="L36" s="191"/>
      <c r="M36" s="223" t="s">
        <v>95</v>
      </c>
      <c r="N36" s="223" t="s">
        <v>95</v>
      </c>
      <c r="O36" s="223" t="s">
        <v>95</v>
      </c>
      <c r="P36" s="223" t="s">
        <v>95</v>
      </c>
      <c r="Q36" s="223" t="s">
        <v>95</v>
      </c>
      <c r="R36" s="223" t="s">
        <v>95</v>
      </c>
    </row>
    <row r="37" spans="1:21">
      <c r="A37" s="218" t="s">
        <v>147</v>
      </c>
      <c r="B37" s="219"/>
      <c r="C37" s="197"/>
      <c r="D37" s="195">
        <f>+D34+D30+D26</f>
        <v>50</v>
      </c>
      <c r="E37" s="199"/>
      <c r="F37" s="210">
        <f>SUM(F26:F36)</f>
        <v>0.28349999999999997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/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/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>
      <c r="A47" s="215"/>
      <c r="B47" s="197" t="s">
        <v>74</v>
      </c>
      <c r="C47" s="197" t="s">
        <v>42</v>
      </c>
      <c r="D47" s="198">
        <v>1462</v>
      </c>
      <c r="E47" s="199" t="s">
        <v>19</v>
      </c>
      <c r="F47" s="312">
        <f>D47*67/100000</f>
        <v>0.97953999999999997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1462</v>
      </c>
      <c r="E49" s="199" t="s">
        <v>19</v>
      </c>
      <c r="F49" s="312">
        <f>D49*500/100000</f>
        <v>7.31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1462</v>
      </c>
      <c r="E50" s="199"/>
      <c r="F50" s="210">
        <f>SUM(F39:F49)</f>
        <v>8.2895399999999988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1912</v>
      </c>
      <c r="E64" s="191"/>
      <c r="F64" s="227">
        <f>+F63+F50+F37+F24</f>
        <v>42.793039999999998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20360</v>
      </c>
      <c r="E66" s="228" t="s">
        <v>19</v>
      </c>
      <c r="F66" s="200">
        <f>D66*0.0003</f>
        <v>6.1079999999999997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30">
      <c r="A67" s="191"/>
      <c r="B67" s="197" t="s">
        <v>76</v>
      </c>
      <c r="C67" s="197" t="s">
        <v>114</v>
      </c>
      <c r="D67" s="314">
        <v>20360</v>
      </c>
      <c r="E67" s="199" t="s">
        <v>77</v>
      </c>
      <c r="F67" s="200">
        <f>D67*0.0003</f>
        <v>6.1079999999999997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20360</v>
      </c>
      <c r="E68" s="191"/>
      <c r="F68" s="210">
        <f>SUM(F66:F67)</f>
        <v>12.215999999999999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139320</v>
      </c>
      <c r="E69" s="237" t="s">
        <v>17</v>
      </c>
      <c r="F69" s="315">
        <v>208.98000000000002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49</v>
      </c>
      <c r="E70" s="242"/>
      <c r="F70" s="319">
        <v>7.3499999999999996E-2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152</v>
      </c>
      <c r="E71" s="242"/>
      <c r="F71" s="319">
        <v>0.22800000000000001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220313</v>
      </c>
      <c r="E72" s="242"/>
      <c r="F72" s="319">
        <v>330.46949999999998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101</v>
      </c>
      <c r="E73" s="242"/>
      <c r="F73" s="319">
        <v>0.1515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241</v>
      </c>
      <c r="E74" s="246"/>
      <c r="F74" s="319">
        <v>0.36149999999999999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 ht="15" customHeight="1">
      <c r="A75" s="218" t="s">
        <v>150</v>
      </c>
      <c r="B75" s="250"/>
      <c r="C75" s="219"/>
      <c r="D75" s="251">
        <f>SUM(D69:D74)</f>
        <v>360176</v>
      </c>
      <c r="E75" s="199"/>
      <c r="F75" s="252">
        <f>SUM(F69:F74)</f>
        <v>540.26400000000001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181716</v>
      </c>
      <c r="E76" s="237" t="s">
        <v>17</v>
      </c>
      <c r="F76" s="319">
        <v>454.29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>
      <c r="A77" s="256"/>
      <c r="B77" s="256"/>
      <c r="C77" s="228" t="s">
        <v>188</v>
      </c>
      <c r="D77" s="198">
        <v>82</v>
      </c>
      <c r="E77" s="242"/>
      <c r="F77" s="319">
        <v>0.20500000000000002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>
      <c r="A78" s="256"/>
      <c r="B78" s="256"/>
      <c r="C78" s="228" t="s">
        <v>189</v>
      </c>
      <c r="D78" s="263">
        <v>179</v>
      </c>
      <c r="E78" s="246"/>
      <c r="F78" s="319">
        <v>0.44750000000000001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ht="15" customHeight="1">
      <c r="A79" s="218" t="s">
        <v>150</v>
      </c>
      <c r="B79" s="250"/>
      <c r="C79" s="219"/>
      <c r="D79" s="257">
        <f>D76+D77+D78</f>
        <v>181977</v>
      </c>
      <c r="E79" s="199"/>
      <c r="F79" s="258">
        <f>F76+F77+F78</f>
        <v>454.9425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30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65"/>
      <c r="Q81" s="265"/>
      <c r="R81" s="265"/>
      <c r="S81" s="212"/>
      <c r="T81" s="212"/>
      <c r="U81" s="212"/>
    </row>
    <row r="82" spans="1:2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>
      <c r="A83" s="218" t="s">
        <v>151</v>
      </c>
      <c r="B83" s="250"/>
      <c r="C83" s="219"/>
      <c r="D83" s="261">
        <f>D82+D79+D75</f>
        <v>542153</v>
      </c>
      <c r="E83" s="191"/>
      <c r="F83" s="227">
        <f>F82+F79+F75</f>
        <v>995.20650000000001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45">
      <c r="A85" s="199"/>
      <c r="B85" s="264" t="s">
        <v>197</v>
      </c>
      <c r="C85" s="221" t="s">
        <v>48</v>
      </c>
      <c r="D85" s="263"/>
      <c r="E85" s="236" t="s">
        <v>17</v>
      </c>
      <c r="F85" s="200">
        <v>34.979999999999997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0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 ht="29.25" customHeight="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 ht="25.5" customHeight="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34.979999999999997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 ht="25.5" customHeight="1">
      <c r="A92" s="236">
        <v>6</v>
      </c>
      <c r="B92" s="236" t="s">
        <v>23</v>
      </c>
      <c r="C92" s="214" t="s">
        <v>123</v>
      </c>
      <c r="D92" s="198">
        <v>70171</v>
      </c>
      <c r="E92" s="268" t="s">
        <v>35</v>
      </c>
      <c r="F92" s="313">
        <v>280.68400000000003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 ht="25.5" customHeight="1">
      <c r="A93" s="241"/>
      <c r="B93" s="241"/>
      <c r="C93" s="214" t="s">
        <v>124</v>
      </c>
      <c r="D93" s="198">
        <v>33363</v>
      </c>
      <c r="E93" s="268"/>
      <c r="F93" s="313">
        <v>133.452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 ht="25.5" customHeight="1">
      <c r="A94" s="241"/>
      <c r="B94" s="241"/>
      <c r="C94" s="214" t="s">
        <v>125</v>
      </c>
      <c r="D94" s="198">
        <v>1427</v>
      </c>
      <c r="E94" s="268"/>
      <c r="F94" s="313">
        <v>5.7080000000000002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 customHeight="1">
      <c r="A95" s="241"/>
      <c r="B95" s="241"/>
      <c r="C95" s="214" t="s">
        <v>126</v>
      </c>
      <c r="D95" s="198">
        <v>88186</v>
      </c>
      <c r="E95" s="268"/>
      <c r="F95" s="313">
        <v>352.74400000000003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 ht="25.5" customHeight="1">
      <c r="A96" s="189" t="s">
        <v>68</v>
      </c>
      <c r="B96" s="189"/>
      <c r="C96" s="191"/>
      <c r="D96" s="195">
        <f>SUM(D92:D95)</f>
        <v>193147</v>
      </c>
      <c r="E96" s="191"/>
      <c r="F96" s="210">
        <f>SUM(F92:F95)</f>
        <v>772.58800000000008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 ht="34.5" customHeight="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 customHeight="1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 ht="25.5" customHeight="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 ht="34.5" customHeight="1">
      <c r="A100" s="256">
        <v>8</v>
      </c>
      <c r="B100" s="269" t="s">
        <v>18</v>
      </c>
      <c r="C100" s="270" t="s">
        <v>38</v>
      </c>
      <c r="D100" s="263">
        <v>2043</v>
      </c>
      <c r="E100" s="256" t="s">
        <v>19</v>
      </c>
      <c r="F100" s="200">
        <v>102.15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 customHeight="1">
      <c r="A101" s="256"/>
      <c r="B101" s="269"/>
      <c r="C101" s="270" t="s">
        <v>39</v>
      </c>
      <c r="D101" s="263">
        <v>854</v>
      </c>
      <c r="E101" s="256"/>
      <c r="F101" s="200">
        <v>59.780000000000008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 ht="25.5" customHeight="1">
      <c r="A102" s="189" t="s">
        <v>68</v>
      </c>
      <c r="B102" s="189"/>
      <c r="C102" s="191"/>
      <c r="D102" s="195">
        <f>SUM(D100:D101)</f>
        <v>2897</v>
      </c>
      <c r="E102" s="191"/>
      <c r="F102" s="210">
        <f>SUM(F100:F101)</f>
        <v>161.93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 ht="25.5" customHeight="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 ht="25.5" customHeight="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1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 ht="25.5" customHeight="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19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14</v>
      </c>
      <c r="E115" s="199" t="s">
        <v>21</v>
      </c>
      <c r="F115" s="345">
        <f>D115*1.8</f>
        <v>25.2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 ht="25.5" customHeight="1">
      <c r="A117" s="189" t="s">
        <v>68</v>
      </c>
      <c r="B117" s="189"/>
      <c r="C117" s="191"/>
      <c r="D117" s="195">
        <f>SUM(D113:D116)</f>
        <v>15</v>
      </c>
      <c r="E117" s="191"/>
      <c r="F117" s="210">
        <f>SUM(F113:F116)</f>
        <v>26.7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174</v>
      </c>
      <c r="E120" s="199" t="s">
        <v>19</v>
      </c>
      <c r="F120" s="271">
        <v>13.09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175</v>
      </c>
      <c r="E121" s="191"/>
      <c r="F121" s="252">
        <f>SUM(F119:F120)</f>
        <v>16.09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14</v>
      </c>
      <c r="E122" s="199" t="s">
        <v>19</v>
      </c>
      <c r="F122" s="271">
        <v>7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14</v>
      </c>
      <c r="E123" s="199" t="s">
        <v>19</v>
      </c>
      <c r="F123" s="271">
        <v>4.2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14</v>
      </c>
      <c r="E124" s="191"/>
      <c r="F124" s="252">
        <f>SUM(F122:F123)</f>
        <v>11.2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159</v>
      </c>
      <c r="E125" s="199" t="s">
        <v>19</v>
      </c>
      <c r="F125" s="271">
        <v>15.9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159</v>
      </c>
      <c r="E126" s="199" t="s">
        <v>19</v>
      </c>
      <c r="F126" s="271">
        <v>19.079999999999998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159</v>
      </c>
      <c r="E127" s="191"/>
      <c r="F127" s="252">
        <f>SUM(F125:F126)</f>
        <v>34.979999999999997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 ht="15" customHeight="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200</v>
      </c>
      <c r="E134" s="199" t="s">
        <v>21</v>
      </c>
      <c r="F134" s="271">
        <v>10</v>
      </c>
      <c r="G134" s="323"/>
      <c r="H134" s="324"/>
      <c r="I134" s="324"/>
      <c r="J134" s="324"/>
      <c r="K134" s="324"/>
      <c r="L134" s="324"/>
      <c r="M134" s="278"/>
      <c r="N134" s="278"/>
      <c r="O134" s="278"/>
      <c r="P134" s="278"/>
      <c r="Q134" s="278"/>
      <c r="R134" s="278"/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200</v>
      </c>
      <c r="E135" s="191"/>
      <c r="F135" s="252">
        <f>F134+F133</f>
        <v>10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14</v>
      </c>
      <c r="E138" s="199" t="s">
        <v>19</v>
      </c>
      <c r="F138" s="271">
        <v>252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14</v>
      </c>
      <c r="E139" s="199" t="s">
        <v>19</v>
      </c>
      <c r="F139" s="271">
        <v>14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28</v>
      </c>
      <c r="E140" s="191"/>
      <c r="F140" s="252">
        <f>SUM(F137:F139)</f>
        <v>266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761062</v>
      </c>
      <c r="E141" s="282"/>
      <c r="F141" s="335">
        <f>F10+F64+F68+F83+F91+F96+F99+F102+F104+F111+F117+F121+F124+F127+F131+F135+F140</f>
        <v>2453.68354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23.25" customHeight="1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23.25" customHeight="1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23.25" customHeight="1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1:R81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5:A58"/>
    <mergeCell ref="A59:A62"/>
    <mergeCell ref="A64:B64"/>
    <mergeCell ref="A68:B68"/>
    <mergeCell ref="A69:A74"/>
    <mergeCell ref="B69:B74"/>
    <mergeCell ref="A63:B63"/>
    <mergeCell ref="P73:R73"/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</mergeCells>
  <printOptions horizontalCentered="1"/>
  <pageMargins left="0" right="0" top="0.39370078740157483" bottom="0.39370078740157483" header="0.31496062992125984" footer="0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32" activePane="bottomRight" state="frozen"/>
      <selection activeCell="D103" sqref="D103"/>
      <selection pane="topRight" activeCell="D103" sqref="D103"/>
      <selection pane="bottomLeft" activeCell="D103" sqref="D103"/>
      <selection pane="bottomRight" activeCell="F153" sqref="F153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>
      <c r="A2" s="181" t="s">
        <v>154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150</v>
      </c>
      <c r="E17" s="199" t="s">
        <v>19</v>
      </c>
      <c r="F17" s="312">
        <f>D17*775/100000</f>
        <v>1.1625000000000001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150</v>
      </c>
      <c r="E18" s="199" t="s">
        <v>19</v>
      </c>
      <c r="F18" s="200">
        <f>D18*11220/100000</f>
        <v>16.829999999999998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>
      <c r="A19" s="216"/>
      <c r="B19" s="197" t="s">
        <v>94</v>
      </c>
      <c r="C19" s="197" t="s">
        <v>42</v>
      </c>
      <c r="D19" s="198">
        <v>150</v>
      </c>
      <c r="E19" s="199" t="s">
        <v>19</v>
      </c>
      <c r="F19" s="200">
        <f>D19*500/100000</f>
        <v>0.75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150</v>
      </c>
      <c r="E24" s="199"/>
      <c r="F24" s="210">
        <f>SUM(F13:F23)</f>
        <v>18.7425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9.25" customHeight="1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>
      <c r="A30" s="215"/>
      <c r="B30" s="197" t="s">
        <v>74</v>
      </c>
      <c r="C30" s="197" t="s">
        <v>42</v>
      </c>
      <c r="D30" s="198"/>
      <c r="E30" s="199" t="s">
        <v>19</v>
      </c>
      <c r="F30" s="200">
        <f>D30*775/100000</f>
        <v>0</v>
      </c>
      <c r="G30" s="191"/>
      <c r="H30" s="191"/>
      <c r="I30" s="191"/>
      <c r="J30" s="191"/>
      <c r="K30" s="191"/>
      <c r="L30" s="191"/>
      <c r="M30" s="223"/>
      <c r="N30" s="223"/>
      <c r="O30" s="223"/>
      <c r="P30" s="223"/>
      <c r="Q30" s="223"/>
      <c r="R30" s="223"/>
    </row>
    <row r="31" spans="1:18">
      <c r="A31" s="215"/>
      <c r="B31" s="197" t="s">
        <v>75</v>
      </c>
      <c r="C31" s="197" t="s">
        <v>42</v>
      </c>
      <c r="D31" s="198"/>
      <c r="E31" s="199" t="s">
        <v>19</v>
      </c>
      <c r="F31" s="200">
        <f>D31*11220/100000</f>
        <v>0</v>
      </c>
      <c r="G31" s="191"/>
      <c r="H31" s="191"/>
      <c r="I31" s="191"/>
      <c r="J31" s="191"/>
      <c r="K31" s="191"/>
      <c r="L31" s="191"/>
      <c r="M31" s="223"/>
      <c r="N31" s="223"/>
      <c r="O31" s="223"/>
      <c r="P31" s="223"/>
      <c r="Q31" s="223"/>
      <c r="R31" s="223"/>
    </row>
    <row r="32" spans="1:18">
      <c r="A32" s="216"/>
      <c r="B32" s="197" t="s">
        <v>94</v>
      </c>
      <c r="C32" s="197" t="s">
        <v>42</v>
      </c>
      <c r="D32" s="198"/>
      <c r="E32" s="199" t="s">
        <v>19</v>
      </c>
      <c r="F32" s="200">
        <f>D32*500/100000</f>
        <v>0</v>
      </c>
      <c r="G32" s="191"/>
      <c r="H32" s="191"/>
      <c r="I32" s="191"/>
      <c r="J32" s="191"/>
      <c r="K32" s="191"/>
      <c r="L32" s="191"/>
      <c r="M32" s="223"/>
      <c r="N32" s="223"/>
      <c r="O32" s="223"/>
      <c r="P32" s="223"/>
      <c r="Q32" s="223"/>
      <c r="R32" s="223"/>
    </row>
    <row r="33" spans="1:21" ht="25.5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>
      <c r="A34" s="215"/>
      <c r="B34" s="197" t="s">
        <v>74</v>
      </c>
      <c r="C34" s="197" t="s">
        <v>42</v>
      </c>
      <c r="D34" s="198">
        <v>0</v>
      </c>
      <c r="E34" s="199" t="s">
        <v>19</v>
      </c>
      <c r="F34" s="312"/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>
      <c r="A35" s="215"/>
      <c r="B35" s="197" t="s">
        <v>75</v>
      </c>
      <c r="C35" s="197" t="s">
        <v>42</v>
      </c>
      <c r="D35" s="198">
        <v>0</v>
      </c>
      <c r="E35" s="199" t="s">
        <v>19</v>
      </c>
      <c r="F35" s="200"/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>
      <c r="A36" s="216"/>
      <c r="B36" s="197" t="s">
        <v>94</v>
      </c>
      <c r="C36" s="197" t="s">
        <v>42</v>
      </c>
      <c r="D36" s="198">
        <v>0</v>
      </c>
      <c r="E36" s="199" t="s">
        <v>19</v>
      </c>
      <c r="F36" s="200"/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/>
      <c r="G43" s="211"/>
      <c r="H43" s="211"/>
      <c r="I43" s="211"/>
      <c r="J43" s="211"/>
      <c r="K43" s="211"/>
      <c r="L43" s="211"/>
      <c r="M43" s="223"/>
      <c r="N43" s="223"/>
      <c r="O43" s="223"/>
      <c r="P43" s="223"/>
      <c r="Q43" s="223"/>
      <c r="R43" s="223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/>
      <c r="G45" s="211"/>
      <c r="H45" s="211"/>
      <c r="I45" s="211"/>
      <c r="J45" s="211"/>
      <c r="K45" s="211"/>
      <c r="L45" s="211"/>
      <c r="M45" s="223"/>
      <c r="N45" s="223"/>
      <c r="O45" s="223"/>
      <c r="P45" s="223"/>
      <c r="Q45" s="223"/>
      <c r="R45" s="223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>
      <c r="A47" s="215"/>
      <c r="B47" s="197" t="s">
        <v>74</v>
      </c>
      <c r="C47" s="197" t="s">
        <v>42</v>
      </c>
      <c r="D47" s="198">
        <v>365</v>
      </c>
      <c r="E47" s="199" t="s">
        <v>19</v>
      </c>
      <c r="F47" s="312">
        <f>D47*67/100000</f>
        <v>0.24454999999999999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365</v>
      </c>
      <c r="E49" s="199" t="s">
        <v>19</v>
      </c>
      <c r="F49" s="312">
        <f>D49*500/100000</f>
        <v>1.825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365</v>
      </c>
      <c r="E50" s="199"/>
      <c r="F50" s="210">
        <f>SUM(F39:F49)</f>
        <v>2.06955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515</v>
      </c>
      <c r="E64" s="191"/>
      <c r="F64" s="227">
        <f>+F63+F50+F37+F24</f>
        <v>20.812049999999999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12432</v>
      </c>
      <c r="E66" s="228" t="s">
        <v>19</v>
      </c>
      <c r="F66" s="200">
        <f>D66*0.0003</f>
        <v>3.7295999999999996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30">
      <c r="A67" s="191"/>
      <c r="B67" s="197" t="s">
        <v>76</v>
      </c>
      <c r="C67" s="197" t="s">
        <v>114</v>
      </c>
      <c r="D67" s="314">
        <v>12432</v>
      </c>
      <c r="E67" s="199" t="s">
        <v>77</v>
      </c>
      <c r="F67" s="200">
        <f>D67*0.0003</f>
        <v>3.7295999999999996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12432</v>
      </c>
      <c r="E68" s="191"/>
      <c r="F68" s="210">
        <f>SUM(F66:F67)</f>
        <v>7.4591999999999992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88292</v>
      </c>
      <c r="E69" s="237" t="s">
        <v>17</v>
      </c>
      <c r="F69" s="315">
        <v>132.43800000000002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37</v>
      </c>
      <c r="E70" s="242"/>
      <c r="F70" s="319">
        <v>5.5500000000000001E-2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150</v>
      </c>
      <c r="E71" s="242"/>
      <c r="F71" s="319">
        <v>0.22500000000000001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147317</v>
      </c>
      <c r="E72" s="242"/>
      <c r="F72" s="319">
        <v>220.97550000000001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113</v>
      </c>
      <c r="E73" s="242"/>
      <c r="F73" s="319">
        <v>0.16950000000000001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238</v>
      </c>
      <c r="E74" s="246"/>
      <c r="F74" s="319">
        <v>0.35699999999999998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 ht="15" customHeight="1">
      <c r="A75" s="218" t="s">
        <v>150</v>
      </c>
      <c r="B75" s="250"/>
      <c r="C75" s="219"/>
      <c r="D75" s="251">
        <f>SUM(D69:D74)</f>
        <v>236147</v>
      </c>
      <c r="E75" s="199"/>
      <c r="F75" s="252">
        <f>SUM(F69:F74)</f>
        <v>354.22050000000007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130346</v>
      </c>
      <c r="E76" s="237" t="s">
        <v>17</v>
      </c>
      <c r="F76" s="319">
        <v>325.86500000000001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>
      <c r="A77" s="256"/>
      <c r="B77" s="256"/>
      <c r="C77" s="228" t="s">
        <v>188</v>
      </c>
      <c r="D77" s="198">
        <v>69</v>
      </c>
      <c r="E77" s="242"/>
      <c r="F77" s="319">
        <v>0.17250000000000001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>
      <c r="A78" s="256"/>
      <c r="B78" s="256"/>
      <c r="C78" s="228" t="s">
        <v>189</v>
      </c>
      <c r="D78" s="263">
        <v>169</v>
      </c>
      <c r="E78" s="246"/>
      <c r="F78" s="327">
        <v>0.42249999999999999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ht="15" customHeight="1">
      <c r="A79" s="218" t="s">
        <v>150</v>
      </c>
      <c r="B79" s="250"/>
      <c r="C79" s="219"/>
      <c r="D79" s="257">
        <f>D76+D77+D78</f>
        <v>130584</v>
      </c>
      <c r="E79" s="199"/>
      <c r="F79" s="258">
        <f>F76+F77+F78</f>
        <v>326.46000000000004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65"/>
      <c r="Q80" s="265"/>
      <c r="R80" s="265"/>
      <c r="S80" s="212"/>
      <c r="T80" s="212"/>
      <c r="U80" s="212"/>
    </row>
    <row r="81" spans="1:21" ht="30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>
      <c r="A83" s="218" t="s">
        <v>151</v>
      </c>
      <c r="B83" s="250"/>
      <c r="C83" s="219"/>
      <c r="D83" s="261">
        <f>D82+D79+D75</f>
        <v>366731</v>
      </c>
      <c r="E83" s="191"/>
      <c r="F83" s="227">
        <f>F82+F79+F75</f>
        <v>680.68050000000017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45">
      <c r="A85" s="199"/>
      <c r="B85" s="264" t="s">
        <v>197</v>
      </c>
      <c r="C85" s="221" t="s">
        <v>48</v>
      </c>
      <c r="D85" s="263"/>
      <c r="E85" s="236" t="s">
        <v>17</v>
      </c>
      <c r="F85" s="200">
        <v>20.03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0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 ht="29.25" customHeight="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 ht="25.5" customHeight="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20.03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 ht="25.5" customHeight="1">
      <c r="A92" s="236">
        <v>6</v>
      </c>
      <c r="B92" s="236" t="s">
        <v>23</v>
      </c>
      <c r="C92" s="214" t="s">
        <v>123</v>
      </c>
      <c r="D92" s="198">
        <v>44134</v>
      </c>
      <c r="E92" s="268" t="s">
        <v>35</v>
      </c>
      <c r="F92" s="313">
        <v>176.536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 ht="25.5" customHeight="1">
      <c r="A93" s="241"/>
      <c r="B93" s="241"/>
      <c r="C93" s="214" t="s">
        <v>124</v>
      </c>
      <c r="D93" s="198">
        <v>20437</v>
      </c>
      <c r="E93" s="268"/>
      <c r="F93" s="313">
        <v>81.748000000000005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 ht="25.5" customHeight="1">
      <c r="A94" s="241"/>
      <c r="B94" s="241"/>
      <c r="C94" s="214" t="s">
        <v>125</v>
      </c>
      <c r="D94" s="198">
        <v>2369</v>
      </c>
      <c r="E94" s="268"/>
      <c r="F94" s="313">
        <v>9.4760000000000009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 customHeight="1">
      <c r="A95" s="241"/>
      <c r="B95" s="241"/>
      <c r="C95" s="214" t="s">
        <v>126</v>
      </c>
      <c r="D95" s="198">
        <v>42713</v>
      </c>
      <c r="E95" s="268"/>
      <c r="F95" s="313">
        <v>170.852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 ht="25.5" customHeight="1">
      <c r="A96" s="189" t="s">
        <v>68</v>
      </c>
      <c r="B96" s="189"/>
      <c r="C96" s="191"/>
      <c r="D96" s="195">
        <f>SUM(D92:D95)</f>
        <v>109653</v>
      </c>
      <c r="E96" s="191"/>
      <c r="F96" s="210">
        <f>SUM(F92:F95)</f>
        <v>438.61199999999997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 ht="34.5" customHeight="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 customHeight="1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 ht="25.5" customHeight="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 ht="34.5" customHeight="1">
      <c r="A100" s="256">
        <v>8</v>
      </c>
      <c r="B100" s="269" t="s">
        <v>18</v>
      </c>
      <c r="C100" s="270" t="s">
        <v>38</v>
      </c>
      <c r="D100" s="263">
        <v>1184</v>
      </c>
      <c r="E100" s="256" t="s">
        <v>19</v>
      </c>
      <c r="F100" s="200">
        <v>59.2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 customHeight="1">
      <c r="A101" s="256"/>
      <c r="B101" s="269"/>
      <c r="C101" s="270" t="s">
        <v>39</v>
      </c>
      <c r="D101" s="263">
        <v>506</v>
      </c>
      <c r="E101" s="256"/>
      <c r="F101" s="200">
        <v>35.42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 ht="25.5" customHeight="1">
      <c r="A102" s="189" t="s">
        <v>68</v>
      </c>
      <c r="B102" s="189"/>
      <c r="C102" s="191"/>
      <c r="D102" s="195">
        <v>1690</v>
      </c>
      <c r="E102" s="191"/>
      <c r="F102" s="210">
        <v>94.62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 ht="25.5" customHeight="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 ht="25.5" customHeight="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76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5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1">
        <v>12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4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 ht="25.5" customHeight="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19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11</v>
      </c>
      <c r="E115" s="199" t="s">
        <v>21</v>
      </c>
      <c r="F115" s="345">
        <f>D115*1.8</f>
        <v>19.8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 ht="25.5" customHeight="1">
      <c r="A117" s="189" t="s">
        <v>68</v>
      </c>
      <c r="B117" s="189"/>
      <c r="C117" s="191"/>
      <c r="D117" s="195">
        <f>SUM(D113:D116)</f>
        <v>12</v>
      </c>
      <c r="E117" s="191"/>
      <c r="F117" s="210">
        <f>SUM(F113:F116)</f>
        <v>21.3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3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107</v>
      </c>
      <c r="E120" s="199" t="s">
        <v>19</v>
      </c>
      <c r="F120" s="271">
        <v>8.65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108</v>
      </c>
      <c r="E121" s="191"/>
      <c r="F121" s="252">
        <f>SUM(F119:F120)</f>
        <v>11.65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11</v>
      </c>
      <c r="E122" s="199" t="s">
        <v>19</v>
      </c>
      <c r="F122" s="271">
        <v>5.5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11</v>
      </c>
      <c r="E123" s="199" t="s">
        <v>19</v>
      </c>
      <c r="F123" s="271">
        <v>3.3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11</v>
      </c>
      <c r="E124" s="191"/>
      <c r="F124" s="252">
        <f>SUM(F122:F123)</f>
        <v>8.8000000000000007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95</v>
      </c>
      <c r="E125" s="199" t="s">
        <v>19</v>
      </c>
      <c r="F125" s="271">
        <v>9.5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95</v>
      </c>
      <c r="E126" s="199" t="s">
        <v>19</v>
      </c>
      <c r="F126" s="271">
        <v>11.4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95</v>
      </c>
      <c r="E127" s="191"/>
      <c r="F127" s="252">
        <f>SUM(F125:F126)</f>
        <v>20.9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 ht="15" customHeight="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199">
        <v>135</v>
      </c>
      <c r="E134" s="199" t="s">
        <v>21</v>
      </c>
      <c r="F134" s="380">
        <v>6.75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135</v>
      </c>
      <c r="E135" s="191"/>
      <c r="F135" s="252">
        <f>F134+F133</f>
        <v>6.75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11</v>
      </c>
      <c r="E138" s="199" t="s">
        <v>19</v>
      </c>
      <c r="F138" s="271">
        <v>198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11</v>
      </c>
      <c r="E139" s="199" t="s">
        <v>19</v>
      </c>
      <c r="F139" s="271">
        <v>11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22</v>
      </c>
      <c r="E140" s="191"/>
      <c r="F140" s="252">
        <f>SUM(F137:F139)</f>
        <v>209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491406</v>
      </c>
      <c r="E141" s="282"/>
      <c r="F141" s="335">
        <f>F10+F64+F68+F83+F91+F96+F99+F102+F104+F111+F117+F121+F124+F127+F131+F135+F140</f>
        <v>1609.61375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23.25" customHeight="1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23.25" customHeight="1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23.25" customHeight="1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5:A58"/>
    <mergeCell ref="A59:A62"/>
    <mergeCell ref="A64:B64"/>
    <mergeCell ref="A68:B68"/>
    <mergeCell ref="A69:A74"/>
    <mergeCell ref="B69:B74"/>
    <mergeCell ref="A63:B63"/>
    <mergeCell ref="P73:R73"/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</mergeCells>
  <printOptions horizontalCentered="1"/>
  <pageMargins left="0" right="0" top="0.39370078740157483" bottom="0.39370078740157483" header="0.31496062992125984" footer="0"/>
  <pageSetup paperSize="9" scale="58" orientation="landscape" verticalDpi="300" r:id="rId1"/>
  <rowBreaks count="1" manualBreakCount="1">
    <brk id="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U152"/>
  <sheetViews>
    <sheetView view="pageBreakPreview" zoomScale="70" zoomScaleSheetLayoutView="70" workbookViewId="0">
      <pane xSplit="2" ySplit="5" topLeftCell="C108" activePane="bottomRight" state="frozen"/>
      <selection activeCell="D103" sqref="D103"/>
      <selection pane="topRight" activeCell="D103" sqref="D103"/>
      <selection pane="bottomLeft" activeCell="D103" sqref="D103"/>
      <selection pane="bottomRight" sqref="A1:XFD1048576"/>
    </sheetView>
  </sheetViews>
  <sheetFormatPr defaultRowHeight="15"/>
  <cols>
    <col min="1" max="1" width="9.140625" style="310"/>
    <col min="2" max="2" width="28.140625" style="180" customWidth="1"/>
    <col min="3" max="3" width="25.85546875" style="180" customWidth="1"/>
    <col min="4" max="4" width="12.7109375" style="310" customWidth="1"/>
    <col min="5" max="5" width="17.85546875" style="310" customWidth="1"/>
    <col min="6" max="6" width="16.42578125" style="311" customWidth="1"/>
    <col min="7" max="8" width="9.140625" style="287"/>
    <col min="9" max="9" width="11.5703125" style="287" bestFit="1" customWidth="1"/>
    <col min="10" max="18" width="9.140625" style="287"/>
    <col min="19" max="16384" width="9.140625" style="180"/>
  </cols>
  <sheetData>
    <row r="1" spans="1:21" ht="26.25">
      <c r="A1" s="177" t="s">
        <v>191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21" ht="18.75">
      <c r="A2" s="181" t="s">
        <v>96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1">
      <c r="A3" s="184"/>
      <c r="B3" s="185"/>
      <c r="C3" s="185"/>
      <c r="D3" s="186"/>
      <c r="E3" s="186"/>
      <c r="F3" s="187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8"/>
    </row>
    <row r="4" spans="1:21">
      <c r="A4" s="189" t="s">
        <v>0</v>
      </c>
      <c r="B4" s="189" t="s">
        <v>1</v>
      </c>
      <c r="C4" s="189" t="s">
        <v>36</v>
      </c>
      <c r="D4" s="189" t="s">
        <v>16</v>
      </c>
      <c r="E4" s="189" t="s">
        <v>2</v>
      </c>
      <c r="F4" s="190" t="s">
        <v>3</v>
      </c>
      <c r="G4" s="189" t="s">
        <v>196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21">
      <c r="A5" s="189"/>
      <c r="B5" s="189"/>
      <c r="C5" s="189"/>
      <c r="D5" s="189"/>
      <c r="E5" s="189"/>
      <c r="F5" s="190"/>
      <c r="G5" s="191" t="s">
        <v>4</v>
      </c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9</v>
      </c>
      <c r="M5" s="191" t="s">
        <v>10</v>
      </c>
      <c r="N5" s="191" t="s">
        <v>11</v>
      </c>
      <c r="O5" s="191" t="s">
        <v>12</v>
      </c>
      <c r="P5" s="191" t="s">
        <v>13</v>
      </c>
      <c r="Q5" s="191" t="s">
        <v>14</v>
      </c>
      <c r="R5" s="191" t="s">
        <v>15</v>
      </c>
    </row>
    <row r="6" spans="1:21">
      <c r="A6" s="192">
        <v>1</v>
      </c>
      <c r="B6" s="193" t="s">
        <v>41</v>
      </c>
      <c r="C6" s="194"/>
      <c r="D6" s="195"/>
      <c r="E6" s="191"/>
      <c r="F6" s="19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21">
      <c r="A7" s="191"/>
      <c r="B7" s="197" t="s">
        <v>74</v>
      </c>
      <c r="C7" s="197" t="s">
        <v>42</v>
      </c>
      <c r="D7" s="198"/>
      <c r="E7" s="199" t="s">
        <v>19</v>
      </c>
      <c r="F7" s="200"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>
      <c r="A8" s="191"/>
      <c r="B8" s="197" t="s">
        <v>75</v>
      </c>
      <c r="C8" s="197" t="s">
        <v>42</v>
      </c>
      <c r="D8" s="198"/>
      <c r="E8" s="199" t="s">
        <v>19</v>
      </c>
      <c r="F8" s="200"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21">
      <c r="A9" s="191"/>
      <c r="B9" s="197" t="s">
        <v>94</v>
      </c>
      <c r="C9" s="197" t="s">
        <v>42</v>
      </c>
      <c r="D9" s="198"/>
      <c r="E9" s="199" t="s">
        <v>19</v>
      </c>
      <c r="F9" s="200"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21">
      <c r="A10" s="189" t="s">
        <v>68</v>
      </c>
      <c r="B10" s="189"/>
      <c r="C10" s="191"/>
      <c r="D10" s="195">
        <f>+D7</f>
        <v>0</v>
      </c>
      <c r="E10" s="191"/>
      <c r="F10" s="210">
        <f>SUM(F7:F9)</f>
        <v>0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12"/>
      <c r="U10" s="212"/>
    </row>
    <row r="11" spans="1:21">
      <c r="A11" s="191">
        <v>2</v>
      </c>
      <c r="B11" s="193" t="s">
        <v>127</v>
      </c>
      <c r="C11" s="191"/>
      <c r="D11" s="195"/>
      <c r="E11" s="191"/>
      <c r="F11" s="210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21" ht="25.5">
      <c r="A12" s="213">
        <v>2.0099999999999998</v>
      </c>
      <c r="B12" s="214" t="s">
        <v>131</v>
      </c>
      <c r="C12" s="191"/>
      <c r="D12" s="195"/>
      <c r="E12" s="191"/>
      <c r="F12" s="21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21">
      <c r="A13" s="215"/>
      <c r="B13" s="197" t="s">
        <v>74</v>
      </c>
      <c r="C13" s="197" t="s">
        <v>42</v>
      </c>
      <c r="D13" s="198">
        <v>0</v>
      </c>
      <c r="E13" s="199" t="s">
        <v>19</v>
      </c>
      <c r="F13" s="210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21">
      <c r="A14" s="215"/>
      <c r="B14" s="197" t="s">
        <v>75</v>
      </c>
      <c r="C14" s="197" t="s">
        <v>42</v>
      </c>
      <c r="D14" s="198">
        <v>0</v>
      </c>
      <c r="E14" s="199" t="s">
        <v>19</v>
      </c>
      <c r="F14" s="21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21">
      <c r="A15" s="216"/>
      <c r="B15" s="197" t="s">
        <v>94</v>
      </c>
      <c r="C15" s="197" t="s">
        <v>42</v>
      </c>
      <c r="D15" s="198">
        <v>0</v>
      </c>
      <c r="E15" s="199" t="s">
        <v>19</v>
      </c>
      <c r="F15" s="210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21" ht="25.5">
      <c r="A16" s="213">
        <v>2.02</v>
      </c>
      <c r="B16" s="214" t="s">
        <v>139</v>
      </c>
      <c r="C16" s="191"/>
      <c r="D16" s="195"/>
      <c r="E16" s="191"/>
      <c r="F16" s="210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>
      <c r="A17" s="215"/>
      <c r="B17" s="197" t="s">
        <v>74</v>
      </c>
      <c r="C17" s="197" t="s">
        <v>42</v>
      </c>
      <c r="D17" s="198">
        <v>998</v>
      </c>
      <c r="E17" s="199" t="s">
        <v>19</v>
      </c>
      <c r="F17" s="312">
        <f>D17*775/100000</f>
        <v>7.7344999999999997</v>
      </c>
      <c r="G17" s="191"/>
      <c r="H17" s="191"/>
      <c r="I17" s="191"/>
      <c r="J17" s="191"/>
      <c r="K17" s="191"/>
      <c r="L17" s="191"/>
      <c r="M17" s="223" t="s">
        <v>95</v>
      </c>
      <c r="N17" s="223" t="s">
        <v>95</v>
      </c>
      <c r="O17" s="223" t="s">
        <v>95</v>
      </c>
      <c r="P17" s="223" t="s">
        <v>95</v>
      </c>
      <c r="Q17" s="223" t="s">
        <v>95</v>
      </c>
      <c r="R17" s="223" t="s">
        <v>95</v>
      </c>
    </row>
    <row r="18" spans="1:18">
      <c r="A18" s="215"/>
      <c r="B18" s="197" t="s">
        <v>75</v>
      </c>
      <c r="C18" s="197" t="s">
        <v>42</v>
      </c>
      <c r="D18" s="198">
        <v>998</v>
      </c>
      <c r="E18" s="199" t="s">
        <v>19</v>
      </c>
      <c r="F18" s="200">
        <f>D18*11220/100000</f>
        <v>111.9756</v>
      </c>
      <c r="G18" s="191"/>
      <c r="H18" s="191"/>
      <c r="I18" s="191"/>
      <c r="J18" s="191"/>
      <c r="K18" s="191"/>
      <c r="L18" s="191"/>
      <c r="M18" s="223" t="s">
        <v>95</v>
      </c>
      <c r="N18" s="223" t="s">
        <v>95</v>
      </c>
      <c r="O18" s="223" t="s">
        <v>95</v>
      </c>
      <c r="P18" s="223" t="s">
        <v>95</v>
      </c>
      <c r="Q18" s="223" t="s">
        <v>95</v>
      </c>
      <c r="R18" s="223" t="s">
        <v>95</v>
      </c>
    </row>
    <row r="19" spans="1:18">
      <c r="A19" s="216"/>
      <c r="B19" s="197" t="s">
        <v>94</v>
      </c>
      <c r="C19" s="197" t="s">
        <v>42</v>
      </c>
      <c r="D19" s="198">
        <v>998</v>
      </c>
      <c r="E19" s="199" t="s">
        <v>19</v>
      </c>
      <c r="F19" s="200">
        <f>D19*500/100000</f>
        <v>4.99</v>
      </c>
      <c r="G19" s="191"/>
      <c r="H19" s="191"/>
      <c r="I19" s="191"/>
      <c r="J19" s="191"/>
      <c r="K19" s="191"/>
      <c r="L19" s="191"/>
      <c r="M19" s="223" t="s">
        <v>95</v>
      </c>
      <c r="N19" s="223" t="s">
        <v>95</v>
      </c>
      <c r="O19" s="223" t="s">
        <v>95</v>
      </c>
      <c r="P19" s="223" t="s">
        <v>95</v>
      </c>
      <c r="Q19" s="223" t="s">
        <v>95</v>
      </c>
      <c r="R19" s="223" t="s">
        <v>95</v>
      </c>
    </row>
    <row r="20" spans="1:18" ht="25.5">
      <c r="A20" s="213">
        <v>2.0299999999999998</v>
      </c>
      <c r="B20" s="214" t="s">
        <v>130</v>
      </c>
      <c r="C20" s="191"/>
      <c r="D20" s="195"/>
      <c r="E20" s="191"/>
      <c r="F20" s="210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>
      <c r="A21" s="215"/>
      <c r="B21" s="197" t="s">
        <v>74</v>
      </c>
      <c r="C21" s="197" t="s">
        <v>42</v>
      </c>
      <c r="D21" s="198">
        <v>0</v>
      </c>
      <c r="E21" s="199" t="s">
        <v>19</v>
      </c>
      <c r="F21" s="312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>
      <c r="A22" s="215"/>
      <c r="B22" s="197" t="s">
        <v>75</v>
      </c>
      <c r="C22" s="197" t="s">
        <v>42</v>
      </c>
      <c r="D22" s="198">
        <v>0</v>
      </c>
      <c r="E22" s="199" t="s">
        <v>19</v>
      </c>
      <c r="F22" s="20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>
      <c r="A23" s="216"/>
      <c r="B23" s="197" t="s">
        <v>94</v>
      </c>
      <c r="C23" s="197" t="s">
        <v>42</v>
      </c>
      <c r="D23" s="198">
        <v>0</v>
      </c>
      <c r="E23" s="199" t="s">
        <v>19</v>
      </c>
      <c r="F23" s="20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>
      <c r="A24" s="218" t="s">
        <v>146</v>
      </c>
      <c r="B24" s="219"/>
      <c r="C24" s="197"/>
      <c r="D24" s="195">
        <f>+D21+D17+D13</f>
        <v>998</v>
      </c>
      <c r="E24" s="199"/>
      <c r="F24" s="210">
        <f>SUM(F13:F23)</f>
        <v>124.70009999999999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25.5">
      <c r="A25" s="213">
        <v>2.04</v>
      </c>
      <c r="B25" s="214" t="s">
        <v>132</v>
      </c>
      <c r="C25" s="191"/>
      <c r="D25" s="195"/>
      <c r="E25" s="191"/>
      <c r="F25" s="21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215"/>
      <c r="B26" s="197" t="s">
        <v>74</v>
      </c>
      <c r="C26" s="197" t="s">
        <v>42</v>
      </c>
      <c r="D26" s="198">
        <v>0</v>
      </c>
      <c r="E26" s="199" t="s">
        <v>19</v>
      </c>
      <c r="F26" s="21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>
      <c r="A27" s="215"/>
      <c r="B27" s="197" t="s">
        <v>75</v>
      </c>
      <c r="C27" s="197" t="s">
        <v>42</v>
      </c>
      <c r="D27" s="198">
        <v>0</v>
      </c>
      <c r="E27" s="199" t="s">
        <v>19</v>
      </c>
      <c r="F27" s="21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>
      <c r="A28" s="216"/>
      <c r="B28" s="197" t="s">
        <v>94</v>
      </c>
      <c r="C28" s="197" t="s">
        <v>42</v>
      </c>
      <c r="D28" s="198">
        <v>0</v>
      </c>
      <c r="E28" s="199" t="s">
        <v>19</v>
      </c>
      <c r="F28" s="21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</row>
    <row r="29" spans="1:18" ht="29.25" customHeight="1">
      <c r="A29" s="213">
        <v>2.0499999999999998</v>
      </c>
      <c r="B29" s="214" t="s">
        <v>128</v>
      </c>
      <c r="C29" s="221"/>
      <c r="D29" s="199"/>
      <c r="E29" s="199"/>
      <c r="F29" s="21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>
      <c r="A30" s="215"/>
      <c r="B30" s="197" t="s">
        <v>74</v>
      </c>
      <c r="C30" s="197" t="s">
        <v>42</v>
      </c>
      <c r="D30" s="198">
        <v>0</v>
      </c>
      <c r="E30" s="199" t="s">
        <v>19</v>
      </c>
      <c r="F30" s="210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>
      <c r="A31" s="215"/>
      <c r="B31" s="197" t="s">
        <v>75</v>
      </c>
      <c r="C31" s="197" t="s">
        <v>42</v>
      </c>
      <c r="D31" s="198">
        <v>0</v>
      </c>
      <c r="E31" s="199" t="s">
        <v>19</v>
      </c>
      <c r="F31" s="21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>
      <c r="A32" s="216"/>
      <c r="B32" s="197" t="s">
        <v>94</v>
      </c>
      <c r="C32" s="197" t="s">
        <v>42</v>
      </c>
      <c r="D32" s="198">
        <v>0</v>
      </c>
      <c r="E32" s="199" t="s">
        <v>19</v>
      </c>
      <c r="F32" s="21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21" ht="25.5">
      <c r="A33" s="213">
        <v>2.06</v>
      </c>
      <c r="B33" s="214" t="s">
        <v>129</v>
      </c>
      <c r="C33" s="191"/>
      <c r="D33" s="195"/>
      <c r="E33" s="191"/>
      <c r="F33" s="21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21">
      <c r="A34" s="215"/>
      <c r="B34" s="197" t="s">
        <v>74</v>
      </c>
      <c r="C34" s="197" t="s">
        <v>42</v>
      </c>
      <c r="D34" s="198"/>
      <c r="E34" s="199" t="s">
        <v>19</v>
      </c>
      <c r="F34" s="312">
        <f>575*D34/100000</f>
        <v>0</v>
      </c>
      <c r="G34" s="191"/>
      <c r="H34" s="191"/>
      <c r="I34" s="191"/>
      <c r="J34" s="191"/>
      <c r="K34" s="191"/>
      <c r="L34" s="191"/>
      <c r="M34" s="223"/>
      <c r="N34" s="223"/>
      <c r="O34" s="191"/>
      <c r="P34" s="191"/>
      <c r="Q34" s="191"/>
      <c r="R34" s="191"/>
    </row>
    <row r="35" spans="1:21">
      <c r="A35" s="215"/>
      <c r="B35" s="197" t="s">
        <v>75</v>
      </c>
      <c r="C35" s="197" t="s">
        <v>42</v>
      </c>
      <c r="D35" s="198"/>
      <c r="E35" s="199" t="s">
        <v>19</v>
      </c>
      <c r="F35" s="312">
        <f>7480*D35/100000</f>
        <v>0</v>
      </c>
      <c r="G35" s="191"/>
      <c r="H35" s="191"/>
      <c r="I35" s="191"/>
      <c r="J35" s="191"/>
      <c r="K35" s="191"/>
      <c r="L35" s="191"/>
      <c r="M35" s="223"/>
      <c r="N35" s="223"/>
      <c r="O35" s="223"/>
      <c r="P35" s="223"/>
      <c r="Q35" s="223"/>
      <c r="R35" s="223"/>
    </row>
    <row r="36" spans="1:21">
      <c r="A36" s="216"/>
      <c r="B36" s="197" t="s">
        <v>94</v>
      </c>
      <c r="C36" s="197" t="s">
        <v>42</v>
      </c>
      <c r="D36" s="198"/>
      <c r="E36" s="199" t="s">
        <v>19</v>
      </c>
      <c r="F36" s="312">
        <f>500*D36/100000</f>
        <v>0</v>
      </c>
      <c r="G36" s="191"/>
      <c r="H36" s="191"/>
      <c r="I36" s="191"/>
      <c r="J36" s="191"/>
      <c r="K36" s="191"/>
      <c r="L36" s="191"/>
      <c r="M36" s="223"/>
      <c r="N36" s="223"/>
      <c r="O36" s="223"/>
      <c r="P36" s="223"/>
      <c r="Q36" s="223"/>
      <c r="R36" s="223"/>
    </row>
    <row r="37" spans="1:21">
      <c r="A37" s="218" t="s">
        <v>147</v>
      </c>
      <c r="B37" s="219"/>
      <c r="C37" s="197"/>
      <c r="D37" s="195">
        <f>+D34+D30+D26</f>
        <v>0</v>
      </c>
      <c r="E37" s="199"/>
      <c r="F37" s="210">
        <f>SUM(F26:F36)</f>
        <v>0</v>
      </c>
      <c r="G37" s="191"/>
      <c r="H37" s="191"/>
      <c r="I37" s="191"/>
      <c r="J37" s="191"/>
      <c r="K37" s="191"/>
      <c r="L37" s="191"/>
      <c r="M37" s="223"/>
      <c r="N37" s="223"/>
      <c r="O37" s="223"/>
      <c r="P37" s="223"/>
      <c r="Q37" s="223"/>
      <c r="R37" s="223"/>
    </row>
    <row r="38" spans="1:21" ht="25.5">
      <c r="A38" s="213">
        <v>2.0699999999999998</v>
      </c>
      <c r="B38" s="214" t="s">
        <v>133</v>
      </c>
      <c r="C38" s="191"/>
      <c r="D38" s="195"/>
      <c r="E38" s="191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12"/>
      <c r="U38" s="212"/>
    </row>
    <row r="39" spans="1:21">
      <c r="A39" s="215"/>
      <c r="B39" s="197" t="s">
        <v>74</v>
      </c>
      <c r="C39" s="197" t="s">
        <v>42</v>
      </c>
      <c r="D39" s="198">
        <v>0</v>
      </c>
      <c r="E39" s="199" t="s">
        <v>19</v>
      </c>
      <c r="F39" s="210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212"/>
      <c r="U39" s="212"/>
    </row>
    <row r="40" spans="1:21">
      <c r="A40" s="215"/>
      <c r="B40" s="197" t="s">
        <v>75</v>
      </c>
      <c r="C40" s="197" t="s">
        <v>42</v>
      </c>
      <c r="D40" s="198">
        <v>0</v>
      </c>
      <c r="E40" s="199" t="s">
        <v>19</v>
      </c>
      <c r="F40" s="21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212"/>
      <c r="U40" s="212"/>
    </row>
    <row r="41" spans="1:21">
      <c r="A41" s="216"/>
      <c r="B41" s="197" t="s">
        <v>94</v>
      </c>
      <c r="C41" s="197" t="s">
        <v>42</v>
      </c>
      <c r="D41" s="198">
        <v>0</v>
      </c>
      <c r="E41" s="199" t="s">
        <v>19</v>
      </c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</row>
    <row r="42" spans="1:21" ht="25.5">
      <c r="A42" s="213">
        <v>2.08</v>
      </c>
      <c r="B42" s="214" t="s">
        <v>134</v>
      </c>
      <c r="C42" s="191"/>
      <c r="D42" s="195"/>
      <c r="E42" s="191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12"/>
      <c r="U42" s="212"/>
    </row>
    <row r="43" spans="1:21">
      <c r="A43" s="215"/>
      <c r="B43" s="197" t="s">
        <v>74</v>
      </c>
      <c r="C43" s="197" t="s">
        <v>42</v>
      </c>
      <c r="D43" s="198">
        <v>0</v>
      </c>
      <c r="E43" s="199" t="s">
        <v>19</v>
      </c>
      <c r="F43" s="313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  <c r="T43" s="212"/>
      <c r="U43" s="212"/>
    </row>
    <row r="44" spans="1:21">
      <c r="A44" s="215"/>
      <c r="B44" s="197" t="s">
        <v>75</v>
      </c>
      <c r="C44" s="197" t="s">
        <v>42</v>
      </c>
      <c r="D44" s="198"/>
      <c r="E44" s="199" t="s">
        <v>19</v>
      </c>
      <c r="F44" s="31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212"/>
      <c r="U44" s="212"/>
    </row>
    <row r="45" spans="1:21">
      <c r="A45" s="216"/>
      <c r="B45" s="197" t="s">
        <v>94</v>
      </c>
      <c r="C45" s="197" t="s">
        <v>42</v>
      </c>
      <c r="D45" s="198">
        <v>0</v>
      </c>
      <c r="E45" s="199" t="s">
        <v>19</v>
      </c>
      <c r="F45" s="313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/>
      <c r="T45" s="212"/>
      <c r="U45" s="212"/>
    </row>
    <row r="46" spans="1:21" ht="25.5">
      <c r="A46" s="213">
        <v>2.09</v>
      </c>
      <c r="B46" s="214" t="s">
        <v>135</v>
      </c>
      <c r="C46" s="191"/>
      <c r="D46" s="195"/>
      <c r="E46" s="191"/>
      <c r="F46" s="210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2"/>
      <c r="T46" s="212"/>
      <c r="U46" s="212"/>
    </row>
    <row r="47" spans="1:21">
      <c r="A47" s="215"/>
      <c r="B47" s="197" t="s">
        <v>74</v>
      </c>
      <c r="C47" s="197" t="s">
        <v>42</v>
      </c>
      <c r="D47" s="198">
        <v>2775</v>
      </c>
      <c r="E47" s="199" t="s">
        <v>19</v>
      </c>
      <c r="F47" s="312">
        <f>D47*67/100000</f>
        <v>1.8592500000000001</v>
      </c>
      <c r="G47" s="211"/>
      <c r="H47" s="211"/>
      <c r="I47" s="211"/>
      <c r="J47" s="211"/>
      <c r="K47" s="211"/>
      <c r="L47" s="211"/>
      <c r="M47" s="223" t="s">
        <v>95</v>
      </c>
      <c r="N47" s="223" t="s">
        <v>95</v>
      </c>
      <c r="O47" s="223" t="s">
        <v>95</v>
      </c>
      <c r="P47" s="223" t="s">
        <v>95</v>
      </c>
      <c r="Q47" s="223" t="s">
        <v>95</v>
      </c>
      <c r="R47" s="223" t="s">
        <v>95</v>
      </c>
      <c r="S47" s="212"/>
      <c r="T47" s="212"/>
      <c r="U47" s="212"/>
    </row>
    <row r="48" spans="1:21">
      <c r="A48" s="215"/>
      <c r="B48" s="197" t="s">
        <v>75</v>
      </c>
      <c r="C48" s="197" t="s">
        <v>42</v>
      </c>
      <c r="D48" s="198"/>
      <c r="E48" s="199" t="s">
        <v>19</v>
      </c>
      <c r="F48" s="312">
        <v>0</v>
      </c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  <c r="T48" s="212"/>
      <c r="U48" s="212"/>
    </row>
    <row r="49" spans="1:21">
      <c r="A49" s="216"/>
      <c r="B49" s="197" t="s">
        <v>94</v>
      </c>
      <c r="C49" s="197" t="s">
        <v>42</v>
      </c>
      <c r="D49" s="198">
        <v>2775</v>
      </c>
      <c r="E49" s="199" t="s">
        <v>19</v>
      </c>
      <c r="F49" s="312">
        <f>D49*500/100000</f>
        <v>13.875</v>
      </c>
      <c r="G49" s="211"/>
      <c r="H49" s="211"/>
      <c r="I49" s="211"/>
      <c r="J49" s="211"/>
      <c r="K49" s="211"/>
      <c r="L49" s="211"/>
      <c r="M49" s="223" t="s">
        <v>95</v>
      </c>
      <c r="N49" s="223" t="s">
        <v>95</v>
      </c>
      <c r="O49" s="223" t="s">
        <v>95</v>
      </c>
      <c r="P49" s="223" t="s">
        <v>95</v>
      </c>
      <c r="Q49" s="223" t="s">
        <v>95</v>
      </c>
      <c r="R49" s="223" t="s">
        <v>95</v>
      </c>
      <c r="S49" s="212"/>
      <c r="T49" s="212"/>
      <c r="U49" s="212"/>
    </row>
    <row r="50" spans="1:21">
      <c r="A50" s="218" t="s">
        <v>148</v>
      </c>
      <c r="B50" s="219"/>
      <c r="C50" s="197"/>
      <c r="D50" s="195">
        <f>+D47+D43+D39</f>
        <v>2775</v>
      </c>
      <c r="E50" s="199"/>
      <c r="F50" s="210">
        <f>SUM(F39:F49)</f>
        <v>15.734249999999999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2"/>
      <c r="T50" s="212"/>
      <c r="U50" s="212"/>
    </row>
    <row r="51" spans="1:21" ht="25.5">
      <c r="A51" s="224">
        <v>2.1</v>
      </c>
      <c r="B51" s="214" t="s">
        <v>136</v>
      </c>
      <c r="C51" s="191"/>
      <c r="D51" s="195"/>
      <c r="E51" s="191"/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  <c r="T51" s="212"/>
      <c r="U51" s="212"/>
    </row>
    <row r="52" spans="1:21">
      <c r="A52" s="225"/>
      <c r="B52" s="197" t="s">
        <v>74</v>
      </c>
      <c r="C52" s="197" t="s">
        <v>42</v>
      </c>
      <c r="D52" s="198">
        <v>0</v>
      </c>
      <c r="E52" s="199" t="s">
        <v>19</v>
      </c>
      <c r="F52" s="252">
        <v>0</v>
      </c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12"/>
      <c r="U52" s="212"/>
    </row>
    <row r="53" spans="1:21">
      <c r="A53" s="225"/>
      <c r="B53" s="197" t="s">
        <v>75</v>
      </c>
      <c r="C53" s="197" t="s">
        <v>42</v>
      </c>
      <c r="D53" s="198">
        <v>0</v>
      </c>
      <c r="E53" s="199" t="s">
        <v>19</v>
      </c>
      <c r="F53" s="252">
        <v>0</v>
      </c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  <c r="T53" s="212"/>
      <c r="U53" s="212"/>
    </row>
    <row r="54" spans="1:21">
      <c r="A54" s="226"/>
      <c r="B54" s="197" t="s">
        <v>94</v>
      </c>
      <c r="C54" s="197" t="s">
        <v>42</v>
      </c>
      <c r="D54" s="198">
        <v>0</v>
      </c>
      <c r="E54" s="199" t="s">
        <v>19</v>
      </c>
      <c r="F54" s="252">
        <v>0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2"/>
      <c r="T54" s="212"/>
      <c r="U54" s="212"/>
    </row>
    <row r="55" spans="1:21" ht="25.5">
      <c r="A55" s="213">
        <v>2.11</v>
      </c>
      <c r="B55" s="214" t="s">
        <v>138</v>
      </c>
      <c r="C55" s="221"/>
      <c r="D55" s="199"/>
      <c r="E55" s="199"/>
      <c r="F55" s="21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  <c r="T55" s="212"/>
      <c r="U55" s="212"/>
    </row>
    <row r="56" spans="1:21">
      <c r="A56" s="215"/>
      <c r="B56" s="197" t="s">
        <v>74</v>
      </c>
      <c r="C56" s="197" t="s">
        <v>42</v>
      </c>
      <c r="D56" s="198">
        <v>0</v>
      </c>
      <c r="E56" s="199" t="s">
        <v>19</v>
      </c>
      <c r="F56" s="21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2"/>
      <c r="T56" s="212"/>
      <c r="U56" s="212"/>
    </row>
    <row r="57" spans="1:21">
      <c r="A57" s="215"/>
      <c r="B57" s="197" t="s">
        <v>75</v>
      </c>
      <c r="C57" s="197" t="s">
        <v>42</v>
      </c>
      <c r="D57" s="198">
        <v>0</v>
      </c>
      <c r="E57" s="199" t="s">
        <v>19</v>
      </c>
      <c r="F57" s="21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2"/>
      <c r="T57" s="212"/>
      <c r="U57" s="212"/>
    </row>
    <row r="58" spans="1:21">
      <c r="A58" s="216"/>
      <c r="B58" s="197" t="s">
        <v>94</v>
      </c>
      <c r="C58" s="197" t="s">
        <v>42</v>
      </c>
      <c r="D58" s="198">
        <v>0</v>
      </c>
      <c r="E58" s="199" t="s">
        <v>19</v>
      </c>
      <c r="F58" s="21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2"/>
      <c r="T58" s="212"/>
      <c r="U58" s="212"/>
    </row>
    <row r="59" spans="1:21" ht="25.5">
      <c r="A59" s="213">
        <v>2.12</v>
      </c>
      <c r="B59" s="214" t="s">
        <v>137</v>
      </c>
      <c r="C59" s="191"/>
      <c r="D59" s="195"/>
      <c r="E59" s="191"/>
      <c r="F59" s="21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2"/>
      <c r="T59" s="212"/>
      <c r="U59" s="212"/>
    </row>
    <row r="60" spans="1:21">
      <c r="A60" s="215"/>
      <c r="B60" s="197" t="s">
        <v>74</v>
      </c>
      <c r="C60" s="197" t="s">
        <v>42</v>
      </c>
      <c r="D60" s="198">
        <v>0</v>
      </c>
      <c r="E60" s="199" t="s">
        <v>19</v>
      </c>
      <c r="F60" s="21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2"/>
      <c r="T60" s="212"/>
      <c r="U60" s="212"/>
    </row>
    <row r="61" spans="1:21">
      <c r="A61" s="215"/>
      <c r="B61" s="197" t="s">
        <v>75</v>
      </c>
      <c r="C61" s="197" t="s">
        <v>42</v>
      </c>
      <c r="D61" s="198">
        <v>0</v>
      </c>
      <c r="E61" s="199" t="s">
        <v>19</v>
      </c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2"/>
      <c r="T61" s="212"/>
      <c r="U61" s="212"/>
    </row>
    <row r="62" spans="1:21">
      <c r="A62" s="216"/>
      <c r="B62" s="197" t="s">
        <v>94</v>
      </c>
      <c r="C62" s="197" t="s">
        <v>42</v>
      </c>
      <c r="D62" s="198"/>
      <c r="E62" s="199" t="s">
        <v>19</v>
      </c>
      <c r="F62" s="210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2"/>
      <c r="T62" s="212"/>
      <c r="U62" s="212"/>
    </row>
    <row r="63" spans="1:21">
      <c r="A63" s="218" t="s">
        <v>149</v>
      </c>
      <c r="B63" s="219"/>
      <c r="C63" s="197"/>
      <c r="D63" s="195">
        <f>+D60+D56+D52</f>
        <v>0</v>
      </c>
      <c r="E63" s="199"/>
      <c r="F63" s="210">
        <f>SUM(F52:F62)</f>
        <v>0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12"/>
      <c r="U63" s="212"/>
    </row>
    <row r="64" spans="1:21">
      <c r="A64" s="218" t="s">
        <v>140</v>
      </c>
      <c r="B64" s="219"/>
      <c r="C64" s="191"/>
      <c r="D64" s="195">
        <f>+D63+D50+D37+D24</f>
        <v>3773</v>
      </c>
      <c r="E64" s="191"/>
      <c r="F64" s="227">
        <f>+F63+F50+F37+F24</f>
        <v>140.43434999999999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2"/>
      <c r="U64" s="212"/>
    </row>
    <row r="65" spans="1:21">
      <c r="A65" s="191">
        <v>3</v>
      </c>
      <c r="B65" s="193" t="s">
        <v>43</v>
      </c>
      <c r="C65" s="191"/>
      <c r="D65" s="195"/>
      <c r="E65" s="191"/>
      <c r="F65" s="210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</row>
    <row r="66" spans="1:21">
      <c r="A66" s="191"/>
      <c r="B66" s="197" t="s">
        <v>45</v>
      </c>
      <c r="C66" s="197" t="s">
        <v>114</v>
      </c>
      <c r="D66" s="314">
        <v>24660</v>
      </c>
      <c r="E66" s="228" t="s">
        <v>19</v>
      </c>
      <c r="F66" s="200">
        <f>D66*0.0003</f>
        <v>7.3979999999999997</v>
      </c>
      <c r="G66" s="223" t="s">
        <v>95</v>
      </c>
      <c r="H66" s="223" t="s">
        <v>95</v>
      </c>
      <c r="I66" s="223" t="s">
        <v>95</v>
      </c>
      <c r="J66" s="223" t="s">
        <v>95</v>
      </c>
      <c r="K66" s="223" t="s">
        <v>95</v>
      </c>
      <c r="L66" s="223" t="s">
        <v>95</v>
      </c>
      <c r="M66" s="223" t="s">
        <v>95</v>
      </c>
      <c r="N66" s="223" t="s">
        <v>95</v>
      </c>
      <c r="O66" s="223" t="s">
        <v>95</v>
      </c>
      <c r="P66" s="223" t="s">
        <v>95</v>
      </c>
      <c r="Q66" s="223" t="s">
        <v>95</v>
      </c>
      <c r="R66" s="223" t="s">
        <v>95</v>
      </c>
    </row>
    <row r="67" spans="1:21" ht="30">
      <c r="A67" s="191"/>
      <c r="B67" s="197" t="s">
        <v>76</v>
      </c>
      <c r="C67" s="197" t="s">
        <v>114</v>
      </c>
      <c r="D67" s="314">
        <v>24660</v>
      </c>
      <c r="E67" s="199" t="s">
        <v>77</v>
      </c>
      <c r="F67" s="200">
        <f>D67*0.0003</f>
        <v>7.3979999999999997</v>
      </c>
      <c r="G67" s="223" t="s">
        <v>95</v>
      </c>
      <c r="H67" s="223" t="s">
        <v>95</v>
      </c>
      <c r="I67" s="223" t="s">
        <v>95</v>
      </c>
      <c r="J67" s="223" t="s">
        <v>95</v>
      </c>
      <c r="K67" s="223" t="s">
        <v>95</v>
      </c>
      <c r="L67" s="223" t="s">
        <v>95</v>
      </c>
      <c r="M67" s="223" t="s">
        <v>95</v>
      </c>
      <c r="N67" s="223" t="s">
        <v>95</v>
      </c>
      <c r="O67" s="223" t="s">
        <v>95</v>
      </c>
      <c r="P67" s="223" t="s">
        <v>95</v>
      </c>
      <c r="Q67" s="223" t="s">
        <v>95</v>
      </c>
      <c r="R67" s="223" t="s">
        <v>95</v>
      </c>
    </row>
    <row r="68" spans="1:21">
      <c r="A68" s="189" t="s">
        <v>68</v>
      </c>
      <c r="B68" s="189"/>
      <c r="C68" s="191"/>
      <c r="D68" s="195">
        <f>D66</f>
        <v>24660</v>
      </c>
      <c r="E68" s="191"/>
      <c r="F68" s="210">
        <f>SUM(F66:F67)</f>
        <v>14.795999999999999</v>
      </c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  <c r="T68" s="212"/>
      <c r="U68" s="212"/>
    </row>
    <row r="69" spans="1:21" ht="15" customHeight="1">
      <c r="A69" s="236">
        <v>4</v>
      </c>
      <c r="B69" s="236" t="s">
        <v>142</v>
      </c>
      <c r="C69" s="228" t="s">
        <v>181</v>
      </c>
      <c r="D69" s="198">
        <v>223718</v>
      </c>
      <c r="E69" s="237" t="s">
        <v>17</v>
      </c>
      <c r="F69" s="315">
        <v>335.577</v>
      </c>
      <c r="G69" s="238" t="s">
        <v>92</v>
      </c>
      <c r="H69" s="239"/>
      <c r="I69" s="239"/>
      <c r="J69" s="239"/>
      <c r="K69" s="239"/>
      <c r="L69" s="211" t="s">
        <v>84</v>
      </c>
      <c r="M69" s="211" t="s">
        <v>85</v>
      </c>
      <c r="N69" s="211" t="s">
        <v>91</v>
      </c>
      <c r="O69" s="211"/>
      <c r="P69" s="265" t="s">
        <v>90</v>
      </c>
      <c r="Q69" s="265"/>
      <c r="R69" s="265"/>
      <c r="S69" s="212"/>
      <c r="T69" s="212"/>
      <c r="U69" s="212"/>
    </row>
    <row r="70" spans="1:21">
      <c r="A70" s="241"/>
      <c r="B70" s="241"/>
      <c r="C70" s="228" t="s">
        <v>182</v>
      </c>
      <c r="D70" s="198">
        <v>71</v>
      </c>
      <c r="E70" s="242"/>
      <c r="F70" s="319">
        <v>0.1065</v>
      </c>
      <c r="G70" s="243"/>
      <c r="H70" s="244"/>
      <c r="I70" s="244"/>
      <c r="J70" s="244"/>
      <c r="K70" s="244"/>
      <c r="L70" s="211" t="s">
        <v>84</v>
      </c>
      <c r="M70" s="211" t="s">
        <v>85</v>
      </c>
      <c r="N70" s="211" t="s">
        <v>91</v>
      </c>
      <c r="O70" s="211"/>
      <c r="P70" s="265" t="s">
        <v>90</v>
      </c>
      <c r="Q70" s="265"/>
      <c r="R70" s="265"/>
      <c r="S70" s="212"/>
      <c r="T70" s="212"/>
      <c r="U70" s="212"/>
    </row>
    <row r="71" spans="1:21" ht="21" customHeight="1">
      <c r="A71" s="241"/>
      <c r="B71" s="241"/>
      <c r="C71" s="228" t="s">
        <v>183</v>
      </c>
      <c r="D71" s="198">
        <v>252</v>
      </c>
      <c r="E71" s="242"/>
      <c r="F71" s="319">
        <v>0.378</v>
      </c>
      <c r="G71" s="243"/>
      <c r="H71" s="244"/>
      <c r="I71" s="244"/>
      <c r="J71" s="244"/>
      <c r="K71" s="244"/>
      <c r="L71" s="211" t="s">
        <v>84</v>
      </c>
      <c r="M71" s="211" t="s">
        <v>85</v>
      </c>
      <c r="N71" s="211" t="s">
        <v>91</v>
      </c>
      <c r="O71" s="211"/>
      <c r="P71" s="265" t="s">
        <v>90</v>
      </c>
      <c r="Q71" s="265"/>
      <c r="R71" s="265"/>
      <c r="S71" s="212"/>
      <c r="T71" s="212"/>
      <c r="U71" s="212"/>
    </row>
    <row r="72" spans="1:21">
      <c r="A72" s="241"/>
      <c r="B72" s="241"/>
      <c r="C72" s="228" t="s">
        <v>184</v>
      </c>
      <c r="D72" s="198">
        <v>336478</v>
      </c>
      <c r="E72" s="242"/>
      <c r="F72" s="319">
        <v>504.71699999999998</v>
      </c>
      <c r="G72" s="243"/>
      <c r="H72" s="244"/>
      <c r="I72" s="244"/>
      <c r="J72" s="244"/>
      <c r="K72" s="244"/>
      <c r="L72" s="211" t="s">
        <v>84</v>
      </c>
      <c r="M72" s="211" t="s">
        <v>85</v>
      </c>
      <c r="N72" s="211" t="s">
        <v>91</v>
      </c>
      <c r="O72" s="211"/>
      <c r="P72" s="265" t="s">
        <v>90</v>
      </c>
      <c r="Q72" s="265"/>
      <c r="R72" s="265"/>
      <c r="S72" s="212"/>
      <c r="T72" s="212"/>
      <c r="U72" s="212"/>
    </row>
    <row r="73" spans="1:21">
      <c r="A73" s="241"/>
      <c r="B73" s="241"/>
      <c r="C73" s="228" t="s">
        <v>185</v>
      </c>
      <c r="D73" s="198">
        <v>107</v>
      </c>
      <c r="E73" s="242"/>
      <c r="F73" s="319">
        <v>0.1605</v>
      </c>
      <c r="G73" s="243"/>
      <c r="H73" s="244"/>
      <c r="I73" s="244"/>
      <c r="J73" s="244"/>
      <c r="K73" s="244"/>
      <c r="L73" s="211" t="s">
        <v>84</v>
      </c>
      <c r="M73" s="211" t="s">
        <v>85</v>
      </c>
      <c r="N73" s="211" t="s">
        <v>91</v>
      </c>
      <c r="O73" s="211"/>
      <c r="P73" s="265" t="s">
        <v>90</v>
      </c>
      <c r="Q73" s="265"/>
      <c r="R73" s="265"/>
      <c r="S73" s="212"/>
      <c r="T73" s="212"/>
      <c r="U73" s="212"/>
    </row>
    <row r="74" spans="1:21">
      <c r="A74" s="241"/>
      <c r="B74" s="241"/>
      <c r="C74" s="228" t="s">
        <v>186</v>
      </c>
      <c r="D74" s="198">
        <v>290</v>
      </c>
      <c r="E74" s="246"/>
      <c r="F74" s="319">
        <v>0.435</v>
      </c>
      <c r="G74" s="247"/>
      <c r="H74" s="248"/>
      <c r="I74" s="248"/>
      <c r="J74" s="248"/>
      <c r="K74" s="248"/>
      <c r="L74" s="211" t="s">
        <v>84</v>
      </c>
      <c r="M74" s="211" t="s">
        <v>85</v>
      </c>
      <c r="N74" s="211" t="s">
        <v>91</v>
      </c>
      <c r="O74" s="211"/>
      <c r="P74" s="265" t="s">
        <v>90</v>
      </c>
      <c r="Q74" s="265"/>
      <c r="R74" s="265"/>
      <c r="S74" s="212"/>
      <c r="T74" s="212"/>
      <c r="U74" s="212"/>
    </row>
    <row r="75" spans="1:21" ht="15" customHeight="1">
      <c r="A75" s="218" t="s">
        <v>150</v>
      </c>
      <c r="B75" s="250"/>
      <c r="C75" s="219"/>
      <c r="D75" s="251">
        <f>SUM(D69:D74)</f>
        <v>560916</v>
      </c>
      <c r="E75" s="199"/>
      <c r="F75" s="252">
        <f>SUM(F69:F74)</f>
        <v>841.3739999999998</v>
      </c>
      <c r="G75" s="253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5"/>
      <c r="S75" s="212"/>
      <c r="T75" s="212"/>
      <c r="U75" s="212"/>
    </row>
    <row r="76" spans="1:21" ht="15" customHeight="1">
      <c r="A76" s="256">
        <v>4.01</v>
      </c>
      <c r="B76" s="256" t="s">
        <v>143</v>
      </c>
      <c r="C76" s="228" t="s">
        <v>187</v>
      </c>
      <c r="D76" s="198">
        <v>240520</v>
      </c>
      <c r="E76" s="237" t="s">
        <v>17</v>
      </c>
      <c r="F76" s="319">
        <v>601.30000000000007</v>
      </c>
      <c r="G76" s="238" t="s">
        <v>92</v>
      </c>
      <c r="H76" s="239"/>
      <c r="I76" s="239"/>
      <c r="J76" s="239"/>
      <c r="K76" s="240"/>
      <c r="L76" s="211" t="s">
        <v>84</v>
      </c>
      <c r="M76" s="211" t="s">
        <v>85</v>
      </c>
      <c r="N76" s="211" t="s">
        <v>91</v>
      </c>
      <c r="O76" s="211"/>
      <c r="P76" s="265" t="s">
        <v>90</v>
      </c>
      <c r="Q76" s="265"/>
      <c r="R76" s="265"/>
      <c r="S76" s="212"/>
      <c r="T76" s="212"/>
      <c r="U76" s="212"/>
    </row>
    <row r="77" spans="1:21">
      <c r="A77" s="256"/>
      <c r="B77" s="256"/>
      <c r="C77" s="228" t="s">
        <v>188</v>
      </c>
      <c r="D77" s="198">
        <v>86</v>
      </c>
      <c r="E77" s="242"/>
      <c r="F77" s="319">
        <v>0.215</v>
      </c>
      <c r="G77" s="243"/>
      <c r="H77" s="244"/>
      <c r="I77" s="244"/>
      <c r="J77" s="244"/>
      <c r="K77" s="245"/>
      <c r="L77" s="211" t="s">
        <v>84</v>
      </c>
      <c r="M77" s="211" t="s">
        <v>85</v>
      </c>
      <c r="N77" s="211" t="s">
        <v>91</v>
      </c>
      <c r="O77" s="211"/>
      <c r="P77" s="265" t="s">
        <v>90</v>
      </c>
      <c r="Q77" s="265"/>
      <c r="R77" s="265"/>
      <c r="S77" s="212"/>
      <c r="T77" s="212"/>
      <c r="U77" s="212"/>
    </row>
    <row r="78" spans="1:21">
      <c r="A78" s="256"/>
      <c r="B78" s="256"/>
      <c r="C78" s="228" t="s">
        <v>189</v>
      </c>
      <c r="D78" s="263">
        <v>219</v>
      </c>
      <c r="E78" s="246"/>
      <c r="F78" s="319">
        <v>0.54749999999999999</v>
      </c>
      <c r="G78" s="247"/>
      <c r="H78" s="248"/>
      <c r="I78" s="248"/>
      <c r="J78" s="248"/>
      <c r="K78" s="249"/>
      <c r="L78" s="211" t="s">
        <v>84</v>
      </c>
      <c r="M78" s="211" t="s">
        <v>85</v>
      </c>
      <c r="N78" s="211" t="s">
        <v>91</v>
      </c>
      <c r="O78" s="211"/>
      <c r="P78" s="265" t="s">
        <v>90</v>
      </c>
      <c r="Q78" s="265"/>
      <c r="R78" s="265"/>
      <c r="S78" s="212"/>
      <c r="T78" s="212"/>
      <c r="U78" s="212"/>
    </row>
    <row r="79" spans="1:21" ht="15" customHeight="1">
      <c r="A79" s="218" t="s">
        <v>150</v>
      </c>
      <c r="B79" s="250"/>
      <c r="C79" s="219"/>
      <c r="D79" s="257">
        <f>D76+D77+D78</f>
        <v>240825</v>
      </c>
      <c r="E79" s="199"/>
      <c r="F79" s="258">
        <f>F76+F77+F78</f>
        <v>602.06250000000011</v>
      </c>
      <c r="G79" s="253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5"/>
      <c r="S79" s="212"/>
      <c r="T79" s="212"/>
      <c r="U79" s="212"/>
    </row>
    <row r="80" spans="1:21" ht="30">
      <c r="A80" s="259"/>
      <c r="B80" s="260" t="s">
        <v>144</v>
      </c>
      <c r="C80" s="221" t="s">
        <v>37</v>
      </c>
      <c r="D80" s="263">
        <v>0</v>
      </c>
      <c r="E80" s="199" t="s">
        <v>19</v>
      </c>
      <c r="F80" s="200">
        <v>0</v>
      </c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2"/>
      <c r="T80" s="212"/>
      <c r="U80" s="212"/>
    </row>
    <row r="81" spans="1:21" ht="30">
      <c r="A81" s="199"/>
      <c r="B81" s="221" t="s">
        <v>145</v>
      </c>
      <c r="C81" s="221"/>
      <c r="D81" s="263">
        <v>0</v>
      </c>
      <c r="E81" s="199" t="s">
        <v>19</v>
      </c>
      <c r="F81" s="200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2"/>
      <c r="T81" s="212"/>
      <c r="U81" s="212"/>
    </row>
    <row r="82" spans="1:21">
      <c r="A82" s="189" t="s">
        <v>150</v>
      </c>
      <c r="B82" s="189"/>
      <c r="C82" s="191"/>
      <c r="D82" s="349">
        <f>D81+D80</f>
        <v>0</v>
      </c>
      <c r="E82" s="191"/>
      <c r="F82" s="227">
        <f>F81+F80</f>
        <v>0</v>
      </c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2"/>
      <c r="T82" s="212"/>
      <c r="U82" s="212"/>
    </row>
    <row r="83" spans="1:21">
      <c r="A83" s="218" t="s">
        <v>151</v>
      </c>
      <c r="B83" s="250"/>
      <c r="C83" s="219"/>
      <c r="D83" s="261">
        <f>D82+D79+D75</f>
        <v>801741</v>
      </c>
      <c r="E83" s="191"/>
      <c r="F83" s="227">
        <f>F82+F79+F75</f>
        <v>1443.4364999999998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2"/>
      <c r="T83" s="212"/>
      <c r="U83" s="212"/>
    </row>
    <row r="84" spans="1:21">
      <c r="A84" s="199">
        <v>5</v>
      </c>
      <c r="B84" s="262" t="s">
        <v>79</v>
      </c>
      <c r="C84" s="221"/>
      <c r="D84" s="263"/>
      <c r="E84" s="199"/>
      <c r="F84" s="200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2"/>
      <c r="T84" s="212"/>
      <c r="U84" s="212"/>
    </row>
    <row r="85" spans="1:21" ht="45">
      <c r="A85" s="199"/>
      <c r="B85" s="264" t="s">
        <v>197</v>
      </c>
      <c r="C85" s="221" t="s">
        <v>48</v>
      </c>
      <c r="D85" s="263"/>
      <c r="E85" s="236" t="s">
        <v>17</v>
      </c>
      <c r="F85" s="200">
        <v>40.56</v>
      </c>
      <c r="G85" s="265"/>
      <c r="H85" s="265"/>
      <c r="I85" s="265"/>
      <c r="J85" s="265"/>
      <c r="K85" s="265"/>
      <c r="L85" s="265"/>
      <c r="M85" s="211"/>
      <c r="N85" s="211"/>
      <c r="O85" s="211"/>
      <c r="P85" s="266"/>
      <c r="Q85" s="266"/>
      <c r="R85" s="266"/>
      <c r="S85" s="212"/>
      <c r="T85" s="212"/>
      <c r="U85" s="212"/>
    </row>
    <row r="86" spans="1:21" ht="30">
      <c r="A86" s="199"/>
      <c r="B86" s="221" t="s">
        <v>82</v>
      </c>
      <c r="C86" s="221" t="s">
        <v>42</v>
      </c>
      <c r="D86" s="263"/>
      <c r="E86" s="241"/>
      <c r="F86" s="200"/>
      <c r="G86" s="350"/>
      <c r="H86" s="351"/>
      <c r="I86" s="351"/>
      <c r="J86" s="351"/>
      <c r="K86" s="351"/>
      <c r="L86" s="211"/>
      <c r="M86" s="211"/>
      <c r="N86" s="211"/>
      <c r="O86" s="211"/>
      <c r="P86" s="265"/>
      <c r="Q86" s="265"/>
      <c r="R86" s="265"/>
      <c r="S86" s="212"/>
      <c r="T86" s="212"/>
      <c r="U86" s="212"/>
    </row>
    <row r="87" spans="1:21">
      <c r="A87" s="199"/>
      <c r="B87" s="221" t="s">
        <v>80</v>
      </c>
      <c r="C87" s="221" t="s">
        <v>81</v>
      </c>
      <c r="D87" s="263"/>
      <c r="E87" s="241"/>
      <c r="F87" s="200"/>
      <c r="G87" s="350"/>
      <c r="H87" s="351"/>
      <c r="I87" s="351"/>
      <c r="J87" s="351"/>
      <c r="K87" s="351"/>
      <c r="L87" s="211"/>
      <c r="M87" s="211"/>
      <c r="N87" s="211"/>
      <c r="O87" s="211"/>
      <c r="P87" s="265"/>
      <c r="Q87" s="265"/>
      <c r="R87" s="265"/>
      <c r="S87" s="212"/>
      <c r="T87" s="212"/>
      <c r="U87" s="212"/>
    </row>
    <row r="88" spans="1:21" ht="29.25" customHeight="1">
      <c r="A88" s="199"/>
      <c r="B88" s="221" t="s">
        <v>120</v>
      </c>
      <c r="C88" s="221" t="s">
        <v>48</v>
      </c>
      <c r="D88" s="263"/>
      <c r="E88" s="241"/>
      <c r="F88" s="200"/>
      <c r="G88" s="350"/>
      <c r="H88" s="351"/>
      <c r="I88" s="351"/>
      <c r="J88" s="351"/>
      <c r="K88" s="351"/>
      <c r="L88" s="211"/>
      <c r="M88" s="211"/>
      <c r="N88" s="211"/>
      <c r="O88" s="211"/>
      <c r="P88" s="265"/>
      <c r="Q88" s="265"/>
      <c r="R88" s="265"/>
      <c r="S88" s="212"/>
      <c r="T88" s="212"/>
      <c r="U88" s="212"/>
    </row>
    <row r="89" spans="1:21">
      <c r="A89" s="199"/>
      <c r="B89" s="221" t="s">
        <v>121</v>
      </c>
      <c r="C89" s="221" t="s">
        <v>48</v>
      </c>
      <c r="D89" s="263"/>
      <c r="E89" s="241"/>
      <c r="F89" s="200"/>
      <c r="G89" s="350"/>
      <c r="H89" s="351"/>
      <c r="I89" s="351"/>
      <c r="J89" s="351"/>
      <c r="K89" s="351"/>
      <c r="L89" s="211"/>
      <c r="M89" s="211"/>
      <c r="N89" s="211"/>
      <c r="O89" s="211"/>
      <c r="P89" s="265"/>
      <c r="Q89" s="265"/>
      <c r="R89" s="265"/>
      <c r="S89" s="212"/>
      <c r="T89" s="212"/>
      <c r="U89" s="212"/>
    </row>
    <row r="90" spans="1:21">
      <c r="A90" s="199"/>
      <c r="B90" s="221" t="s">
        <v>122</v>
      </c>
      <c r="C90" s="221" t="s">
        <v>48</v>
      </c>
      <c r="D90" s="263"/>
      <c r="E90" s="267"/>
      <c r="F90" s="200"/>
      <c r="G90" s="350"/>
      <c r="H90" s="351"/>
      <c r="I90" s="351"/>
      <c r="J90" s="351"/>
      <c r="K90" s="351"/>
      <c r="L90" s="211"/>
      <c r="M90" s="211"/>
      <c r="N90" s="211"/>
      <c r="O90" s="211"/>
      <c r="P90" s="265"/>
      <c r="Q90" s="265"/>
      <c r="R90" s="265"/>
      <c r="S90" s="212"/>
      <c r="T90" s="212"/>
      <c r="U90" s="212"/>
    </row>
    <row r="91" spans="1:21" ht="25.5" customHeight="1">
      <c r="A91" s="189" t="s">
        <v>68</v>
      </c>
      <c r="B91" s="189"/>
      <c r="C91" s="191"/>
      <c r="D91" s="195">
        <f>SUM(D85:D90)</f>
        <v>0</v>
      </c>
      <c r="E91" s="191"/>
      <c r="F91" s="210">
        <f>SUM(F85:F90)</f>
        <v>40.56</v>
      </c>
      <c r="G91" s="253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5"/>
      <c r="S91" s="212"/>
      <c r="T91" s="212"/>
      <c r="U91" s="212"/>
    </row>
    <row r="92" spans="1:21" ht="25.5" customHeight="1">
      <c r="A92" s="236">
        <v>6</v>
      </c>
      <c r="B92" s="236" t="s">
        <v>23</v>
      </c>
      <c r="C92" s="214" t="s">
        <v>123</v>
      </c>
      <c r="D92" s="198">
        <v>108270</v>
      </c>
      <c r="E92" s="268" t="s">
        <v>35</v>
      </c>
      <c r="F92" s="313">
        <v>433.08</v>
      </c>
      <c r="G92" s="211"/>
      <c r="H92" s="211"/>
      <c r="I92" s="211"/>
      <c r="J92" s="211"/>
      <c r="K92" s="211"/>
      <c r="L92" s="211"/>
      <c r="M92" s="329"/>
      <c r="N92" s="328"/>
      <c r="O92" s="328" t="s">
        <v>95</v>
      </c>
      <c r="P92" s="330"/>
      <c r="Q92" s="211"/>
      <c r="R92" s="211"/>
      <c r="S92" s="212"/>
      <c r="T92" s="212"/>
      <c r="U92" s="212"/>
    </row>
    <row r="93" spans="1:21" ht="25.5" customHeight="1">
      <c r="A93" s="241"/>
      <c r="B93" s="241"/>
      <c r="C93" s="214" t="s">
        <v>124</v>
      </c>
      <c r="D93" s="198">
        <v>49457</v>
      </c>
      <c r="E93" s="268"/>
      <c r="F93" s="313">
        <v>197.828</v>
      </c>
      <c r="G93" s="211"/>
      <c r="H93" s="211"/>
      <c r="I93" s="211"/>
      <c r="J93" s="211"/>
      <c r="K93" s="211"/>
      <c r="L93" s="211"/>
      <c r="M93" s="329"/>
      <c r="N93" s="328"/>
      <c r="O93" s="328" t="s">
        <v>95</v>
      </c>
      <c r="P93" s="330"/>
      <c r="Q93" s="211"/>
      <c r="R93" s="211"/>
      <c r="S93" s="212"/>
      <c r="T93" s="212"/>
      <c r="U93" s="212"/>
    </row>
    <row r="94" spans="1:21" ht="25.5" customHeight="1">
      <c r="A94" s="241"/>
      <c r="B94" s="241"/>
      <c r="C94" s="214" t="s">
        <v>125</v>
      </c>
      <c r="D94" s="198">
        <v>254</v>
      </c>
      <c r="E94" s="268"/>
      <c r="F94" s="313">
        <v>1.016</v>
      </c>
      <c r="G94" s="211"/>
      <c r="H94" s="211"/>
      <c r="I94" s="211"/>
      <c r="J94" s="211"/>
      <c r="K94" s="211"/>
      <c r="L94" s="211"/>
      <c r="M94" s="329"/>
      <c r="N94" s="328"/>
      <c r="O94" s="328" t="s">
        <v>95</v>
      </c>
      <c r="P94" s="330"/>
      <c r="Q94" s="211"/>
      <c r="R94" s="211"/>
      <c r="S94" s="212"/>
      <c r="T94" s="212"/>
      <c r="U94" s="212"/>
    </row>
    <row r="95" spans="1:21" ht="25.5" customHeight="1">
      <c r="A95" s="241"/>
      <c r="B95" s="241"/>
      <c r="C95" s="214" t="s">
        <v>126</v>
      </c>
      <c r="D95" s="198">
        <v>138894</v>
      </c>
      <c r="E95" s="268"/>
      <c r="F95" s="313">
        <v>555.57600000000002</v>
      </c>
      <c r="G95" s="211"/>
      <c r="H95" s="211"/>
      <c r="I95" s="211"/>
      <c r="J95" s="211"/>
      <c r="K95" s="211"/>
      <c r="L95" s="211"/>
      <c r="M95" s="329"/>
      <c r="N95" s="211"/>
      <c r="O95" s="211" t="s">
        <v>95</v>
      </c>
      <c r="P95" s="330"/>
      <c r="Q95" s="211"/>
      <c r="R95" s="211"/>
      <c r="S95" s="212"/>
      <c r="T95" s="212"/>
      <c r="U95" s="212"/>
    </row>
    <row r="96" spans="1:21" ht="25.5" customHeight="1">
      <c r="A96" s="189" t="s">
        <v>68</v>
      </c>
      <c r="B96" s="189"/>
      <c r="C96" s="191"/>
      <c r="D96" s="195">
        <f>SUM(D92:D95)</f>
        <v>296875</v>
      </c>
      <c r="E96" s="191"/>
      <c r="F96" s="210">
        <f>SUM(F92:F95)</f>
        <v>1187.5</v>
      </c>
      <c r="G96" s="253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5"/>
      <c r="S96" s="212"/>
      <c r="T96" s="212"/>
      <c r="U96" s="212"/>
    </row>
    <row r="97" spans="1:21" ht="34.5" customHeight="1">
      <c r="A97" s="256">
        <v>7</v>
      </c>
      <c r="B97" s="269" t="s">
        <v>40</v>
      </c>
      <c r="C97" s="270" t="s">
        <v>38</v>
      </c>
      <c r="D97" s="263">
        <v>0</v>
      </c>
      <c r="E97" s="256" t="s">
        <v>19</v>
      </c>
      <c r="F97" s="200">
        <v>0</v>
      </c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2"/>
      <c r="T97" s="212"/>
      <c r="U97" s="212"/>
    </row>
    <row r="98" spans="1:21" ht="30" customHeight="1">
      <c r="A98" s="256"/>
      <c r="B98" s="269"/>
      <c r="C98" s="270" t="s">
        <v>39</v>
      </c>
      <c r="D98" s="263">
        <v>0</v>
      </c>
      <c r="E98" s="256"/>
      <c r="F98" s="200">
        <v>0</v>
      </c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2"/>
      <c r="T98" s="212"/>
      <c r="U98" s="212"/>
    </row>
    <row r="99" spans="1:21" ht="25.5" customHeight="1">
      <c r="A99" s="189" t="s">
        <v>68</v>
      </c>
      <c r="B99" s="189"/>
      <c r="C99" s="191"/>
      <c r="D99" s="195">
        <f>SUM(D97:D98)</f>
        <v>0</v>
      </c>
      <c r="E99" s="191"/>
      <c r="F99" s="210">
        <f>SUM(F97:F98)</f>
        <v>0</v>
      </c>
      <c r="G99" s="253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212"/>
      <c r="T99" s="212"/>
      <c r="U99" s="212"/>
    </row>
    <row r="100" spans="1:21" ht="34.5" customHeight="1">
      <c r="A100" s="256">
        <v>8</v>
      </c>
      <c r="B100" s="269" t="s">
        <v>18</v>
      </c>
      <c r="C100" s="270" t="s">
        <v>38</v>
      </c>
      <c r="D100" s="263">
        <v>2512</v>
      </c>
      <c r="E100" s="256" t="s">
        <v>19</v>
      </c>
      <c r="F100" s="200">
        <v>125.60000000000001</v>
      </c>
      <c r="G100" s="211"/>
      <c r="H100" s="211"/>
      <c r="I100" s="211"/>
      <c r="J100" s="211"/>
      <c r="K100" s="211"/>
      <c r="L100" s="211" t="s">
        <v>89</v>
      </c>
      <c r="M100" s="211" t="s">
        <v>89</v>
      </c>
      <c r="N100" s="211" t="s">
        <v>89</v>
      </c>
      <c r="P100" s="211"/>
      <c r="Q100" s="211"/>
      <c r="R100" s="211"/>
      <c r="S100" s="212"/>
      <c r="T100" s="212"/>
      <c r="U100" s="212"/>
    </row>
    <row r="101" spans="1:21" ht="30" customHeight="1">
      <c r="A101" s="256"/>
      <c r="B101" s="269"/>
      <c r="C101" s="270" t="s">
        <v>39</v>
      </c>
      <c r="D101" s="263">
        <v>1018</v>
      </c>
      <c r="E101" s="256"/>
      <c r="F101" s="200">
        <v>71.260000000000005</v>
      </c>
      <c r="G101" s="211"/>
      <c r="H101" s="211"/>
      <c r="I101" s="211"/>
      <c r="J101" s="211"/>
      <c r="K101" s="211"/>
      <c r="L101" s="211" t="s">
        <v>89</v>
      </c>
      <c r="M101" s="211" t="s">
        <v>89</v>
      </c>
      <c r="N101" s="211" t="s">
        <v>89</v>
      </c>
      <c r="P101" s="211"/>
      <c r="Q101" s="211"/>
      <c r="R101" s="211"/>
      <c r="S101" s="212"/>
      <c r="T101" s="212"/>
      <c r="U101" s="212"/>
    </row>
    <row r="102" spans="1:21" ht="25.5" customHeight="1">
      <c r="A102" s="189" t="s">
        <v>68</v>
      </c>
      <c r="B102" s="189"/>
      <c r="C102" s="191"/>
      <c r="D102" s="195">
        <f>SUM(D100:D101)</f>
        <v>3530</v>
      </c>
      <c r="E102" s="191"/>
      <c r="F102" s="210">
        <f>SUM(F100:F101)</f>
        <v>196.86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2"/>
      <c r="T102" s="212"/>
      <c r="U102" s="212"/>
    </row>
    <row r="103" spans="1:21" ht="45">
      <c r="A103" s="199">
        <v>9</v>
      </c>
      <c r="B103" s="277" t="s">
        <v>194</v>
      </c>
      <c r="C103" s="270" t="s">
        <v>48</v>
      </c>
      <c r="D103" s="263"/>
      <c r="E103" s="199" t="s">
        <v>19</v>
      </c>
      <c r="F103" s="200"/>
      <c r="G103" s="211"/>
      <c r="H103" s="211"/>
      <c r="I103" s="278" t="s">
        <v>95</v>
      </c>
      <c r="J103" s="278" t="s">
        <v>95</v>
      </c>
      <c r="K103" s="278" t="s">
        <v>95</v>
      </c>
      <c r="L103" s="278" t="s">
        <v>95</v>
      </c>
      <c r="M103" s="278" t="s">
        <v>95</v>
      </c>
      <c r="N103" s="278" t="s">
        <v>95</v>
      </c>
      <c r="O103" s="278" t="s">
        <v>95</v>
      </c>
      <c r="P103" s="278" t="s">
        <v>95</v>
      </c>
      <c r="Q103" s="278" t="s">
        <v>95</v>
      </c>
      <c r="R103" s="278" t="s">
        <v>95</v>
      </c>
      <c r="S103" s="212"/>
      <c r="T103" s="212"/>
      <c r="U103" s="212"/>
    </row>
    <row r="104" spans="1:21" ht="25.5" customHeight="1">
      <c r="A104" s="189" t="s">
        <v>68</v>
      </c>
      <c r="B104" s="189"/>
      <c r="C104" s="191"/>
      <c r="D104" s="195">
        <f>SUM(D103)</f>
        <v>0</v>
      </c>
      <c r="E104" s="191"/>
      <c r="F104" s="210">
        <f>F103</f>
        <v>0</v>
      </c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12"/>
      <c r="U104" s="212"/>
    </row>
    <row r="105" spans="1:21" ht="25.5" customHeight="1">
      <c r="A105" s="191">
        <v>10</v>
      </c>
      <c r="B105" s="191" t="s">
        <v>55</v>
      </c>
      <c r="C105" s="218"/>
      <c r="D105" s="250"/>
      <c r="E105" s="250"/>
      <c r="F105" s="219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2"/>
      <c r="T105" s="212"/>
      <c r="U105" s="212"/>
    </row>
    <row r="106" spans="1:21" ht="45">
      <c r="A106" s="199" t="s">
        <v>56</v>
      </c>
      <c r="B106" s="221" t="s">
        <v>20</v>
      </c>
      <c r="C106" s="221" t="s">
        <v>70</v>
      </c>
      <c r="D106" s="263">
        <v>1</v>
      </c>
      <c r="E106" s="199" t="s">
        <v>21</v>
      </c>
      <c r="F106" s="381">
        <v>1</v>
      </c>
      <c r="G106" s="211"/>
      <c r="H106" s="211"/>
      <c r="I106" s="211"/>
      <c r="J106" s="211"/>
      <c r="K106" s="211" t="s">
        <v>95</v>
      </c>
      <c r="L106" s="211" t="s">
        <v>95</v>
      </c>
      <c r="M106" s="211" t="s">
        <v>95</v>
      </c>
      <c r="N106" s="211" t="s">
        <v>95</v>
      </c>
      <c r="O106" s="211" t="s">
        <v>95</v>
      </c>
      <c r="P106" s="211" t="s">
        <v>95</v>
      </c>
      <c r="Q106" s="211" t="s">
        <v>95</v>
      </c>
      <c r="R106" s="211" t="s">
        <v>95</v>
      </c>
      <c r="S106" s="212"/>
      <c r="T106" s="212"/>
      <c r="U106" s="212"/>
    </row>
    <row r="107" spans="1:21" ht="30">
      <c r="A107" s="199" t="s">
        <v>57</v>
      </c>
      <c r="B107" s="221" t="s">
        <v>46</v>
      </c>
      <c r="C107" s="221" t="s">
        <v>70</v>
      </c>
      <c r="D107" s="263">
        <v>1</v>
      </c>
      <c r="E107" s="199" t="s">
        <v>19</v>
      </c>
      <c r="F107" s="271">
        <v>1</v>
      </c>
      <c r="G107" s="211"/>
      <c r="H107" s="211"/>
      <c r="I107" s="211"/>
      <c r="J107" s="211"/>
      <c r="K107" s="211"/>
      <c r="L107" s="211" t="s">
        <v>95</v>
      </c>
      <c r="M107" s="211" t="s">
        <v>95</v>
      </c>
      <c r="N107" s="211" t="s">
        <v>95</v>
      </c>
      <c r="O107" s="211"/>
      <c r="P107" s="211"/>
      <c r="Q107" s="211"/>
      <c r="R107" s="211"/>
      <c r="S107" s="212"/>
      <c r="T107" s="212"/>
      <c r="U107" s="212"/>
    </row>
    <row r="108" spans="1:21" ht="45">
      <c r="A108" s="199" t="s">
        <v>58</v>
      </c>
      <c r="B108" s="221" t="s">
        <v>78</v>
      </c>
      <c r="C108" s="221" t="s">
        <v>70</v>
      </c>
      <c r="D108" s="263">
        <v>1</v>
      </c>
      <c r="E108" s="199" t="s">
        <v>21</v>
      </c>
      <c r="F108" s="370">
        <v>6</v>
      </c>
      <c r="G108" s="211" t="s">
        <v>95</v>
      </c>
      <c r="H108" s="211" t="s">
        <v>95</v>
      </c>
      <c r="I108" s="211" t="s">
        <v>95</v>
      </c>
      <c r="J108" s="211" t="s">
        <v>95</v>
      </c>
      <c r="K108" s="211" t="s">
        <v>95</v>
      </c>
      <c r="L108" s="211" t="s">
        <v>95</v>
      </c>
      <c r="M108" s="211" t="s">
        <v>95</v>
      </c>
      <c r="N108" s="211" t="s">
        <v>95</v>
      </c>
      <c r="O108" s="211" t="s">
        <v>95</v>
      </c>
      <c r="P108" s="211" t="s">
        <v>95</v>
      </c>
      <c r="Q108" s="211" t="s">
        <v>95</v>
      </c>
      <c r="R108" s="211" t="s">
        <v>95</v>
      </c>
      <c r="S108" s="212"/>
      <c r="T108" s="212"/>
      <c r="U108" s="212"/>
    </row>
    <row r="109" spans="1:21" ht="30">
      <c r="A109" s="199" t="s">
        <v>59</v>
      </c>
      <c r="B109" s="221" t="s">
        <v>47</v>
      </c>
      <c r="C109" s="221" t="s">
        <v>70</v>
      </c>
      <c r="D109" s="263">
        <v>1</v>
      </c>
      <c r="E109" s="199" t="s">
        <v>21</v>
      </c>
      <c r="F109" s="373">
        <v>15</v>
      </c>
      <c r="G109" s="211" t="s">
        <v>95</v>
      </c>
      <c r="H109" s="211" t="s">
        <v>95</v>
      </c>
      <c r="I109" s="211" t="s">
        <v>95</v>
      </c>
      <c r="J109" s="211" t="s">
        <v>95</v>
      </c>
      <c r="K109" s="211" t="s">
        <v>95</v>
      </c>
      <c r="L109" s="211" t="s">
        <v>95</v>
      </c>
      <c r="M109" s="211" t="s">
        <v>95</v>
      </c>
      <c r="N109" s="211" t="s">
        <v>95</v>
      </c>
      <c r="O109" s="211" t="s">
        <v>95</v>
      </c>
      <c r="P109" s="211" t="s">
        <v>95</v>
      </c>
      <c r="Q109" s="211" t="s">
        <v>95</v>
      </c>
      <c r="R109" s="211" t="s">
        <v>95</v>
      </c>
      <c r="S109" s="212"/>
      <c r="T109" s="212"/>
      <c r="U109" s="212"/>
    </row>
    <row r="110" spans="1:21">
      <c r="A110" s="228" t="s">
        <v>117</v>
      </c>
      <c r="B110" s="264" t="s">
        <v>118</v>
      </c>
      <c r="C110" s="264" t="s">
        <v>119</v>
      </c>
      <c r="D110" s="263"/>
      <c r="E110" s="199"/>
      <c r="F110" s="373">
        <v>0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2"/>
      <c r="U110" s="212"/>
    </row>
    <row r="111" spans="1:21" ht="25.5" customHeight="1">
      <c r="A111" s="189" t="s">
        <v>68</v>
      </c>
      <c r="B111" s="189"/>
      <c r="C111" s="191"/>
      <c r="D111" s="195">
        <f>D109</f>
        <v>1</v>
      </c>
      <c r="E111" s="191"/>
      <c r="F111" s="210">
        <f>SUM(F106:F110)</f>
        <v>23</v>
      </c>
      <c r="G111" s="253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5"/>
      <c r="S111" s="212"/>
      <c r="T111" s="212"/>
      <c r="U111" s="212"/>
    </row>
    <row r="112" spans="1:21">
      <c r="A112" s="191">
        <v>11</v>
      </c>
      <c r="B112" s="191" t="s">
        <v>60</v>
      </c>
      <c r="C112" s="221"/>
      <c r="D112" s="263"/>
      <c r="E112" s="199"/>
      <c r="F112" s="27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2"/>
      <c r="T112" s="212"/>
      <c r="U112" s="212"/>
    </row>
    <row r="113" spans="1:21" ht="30">
      <c r="A113" s="199" t="s">
        <v>56</v>
      </c>
      <c r="B113" s="221" t="s">
        <v>71</v>
      </c>
      <c r="C113" s="221" t="s">
        <v>48</v>
      </c>
      <c r="D113" s="263"/>
      <c r="E113" s="199" t="s">
        <v>19</v>
      </c>
      <c r="F113" s="271"/>
      <c r="G113" s="211"/>
      <c r="H113" s="211"/>
      <c r="I113" s="211"/>
      <c r="J113" s="211"/>
      <c r="K113" s="211"/>
      <c r="L113" s="211"/>
      <c r="M113" s="211" t="s">
        <v>95</v>
      </c>
      <c r="N113" s="211"/>
      <c r="O113" s="211"/>
      <c r="P113" s="211"/>
      <c r="Q113" s="211"/>
      <c r="R113" s="211"/>
      <c r="S113" s="212"/>
      <c r="T113" s="212"/>
      <c r="U113" s="212"/>
    </row>
    <row r="114" spans="1:21" ht="30">
      <c r="A114" s="199" t="s">
        <v>57</v>
      </c>
      <c r="B114" s="264" t="s">
        <v>198</v>
      </c>
      <c r="C114" s="264" t="s">
        <v>199</v>
      </c>
      <c r="D114" s="263"/>
      <c r="E114" s="199" t="s">
        <v>21</v>
      </c>
      <c r="F114" s="27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2"/>
      <c r="T114" s="212"/>
      <c r="U114" s="212"/>
    </row>
    <row r="115" spans="1:21">
      <c r="A115" s="199" t="s">
        <v>58</v>
      </c>
      <c r="B115" s="221" t="s">
        <v>61</v>
      </c>
      <c r="C115" s="221" t="s">
        <v>62</v>
      </c>
      <c r="D115" s="263">
        <v>19</v>
      </c>
      <c r="E115" s="199" t="s">
        <v>21</v>
      </c>
      <c r="F115" s="345">
        <f>D115*1.8</f>
        <v>34.200000000000003</v>
      </c>
      <c r="G115" s="350"/>
      <c r="H115" s="351"/>
      <c r="I115" s="351"/>
      <c r="J115" s="351"/>
      <c r="K115" s="211" t="s">
        <v>95</v>
      </c>
      <c r="L115" s="211" t="s">
        <v>95</v>
      </c>
      <c r="M115" s="211" t="s">
        <v>95</v>
      </c>
      <c r="N115" s="351"/>
      <c r="O115" s="351"/>
      <c r="P115" s="351"/>
      <c r="Q115" s="351"/>
      <c r="R115" s="354"/>
      <c r="S115" s="212"/>
      <c r="T115" s="212"/>
      <c r="U115" s="212"/>
    </row>
    <row r="116" spans="1:21" ht="30">
      <c r="A116" s="228" t="s">
        <v>59</v>
      </c>
      <c r="B116" s="264" t="s">
        <v>116</v>
      </c>
      <c r="C116" s="221"/>
      <c r="D116" s="263">
        <v>1</v>
      </c>
      <c r="E116" s="199"/>
      <c r="F116" s="271">
        <v>1.5</v>
      </c>
      <c r="G116" s="350"/>
      <c r="H116" s="351"/>
      <c r="I116" s="351"/>
      <c r="J116" s="351"/>
      <c r="K116" s="211" t="s">
        <v>95</v>
      </c>
      <c r="L116" s="211" t="s">
        <v>95</v>
      </c>
      <c r="M116" s="211" t="s">
        <v>95</v>
      </c>
      <c r="N116" s="351"/>
      <c r="O116" s="351"/>
      <c r="P116" s="351"/>
      <c r="Q116" s="351"/>
      <c r="R116" s="354"/>
      <c r="S116" s="212"/>
      <c r="T116" s="212"/>
      <c r="U116" s="212"/>
    </row>
    <row r="117" spans="1:21" ht="25.5" customHeight="1">
      <c r="A117" s="189" t="s">
        <v>68</v>
      </c>
      <c r="B117" s="189"/>
      <c r="C117" s="191"/>
      <c r="D117" s="195">
        <f>SUM(D113:D116)</f>
        <v>20</v>
      </c>
      <c r="E117" s="191"/>
      <c r="F117" s="210">
        <f>SUM(F113:F116)</f>
        <v>35.700000000000003</v>
      </c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2"/>
      <c r="T117" s="212"/>
      <c r="U117" s="212"/>
    </row>
    <row r="118" spans="1:21" ht="30">
      <c r="A118" s="191">
        <v>12</v>
      </c>
      <c r="B118" s="262" t="s">
        <v>63</v>
      </c>
      <c r="C118" s="221"/>
      <c r="D118" s="263"/>
      <c r="E118" s="199"/>
      <c r="F118" s="27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2"/>
      <c r="T118" s="212"/>
      <c r="U118" s="212"/>
    </row>
    <row r="119" spans="1:21" ht="45">
      <c r="A119" s="199" t="s">
        <v>56</v>
      </c>
      <c r="B119" s="221" t="s">
        <v>64</v>
      </c>
      <c r="C119" s="221" t="s">
        <v>66</v>
      </c>
      <c r="D119" s="263">
        <v>1</v>
      </c>
      <c r="E119" s="199" t="s">
        <v>72</v>
      </c>
      <c r="F119" s="271">
        <v>1</v>
      </c>
      <c r="G119" s="211"/>
      <c r="H119" s="211"/>
      <c r="I119" s="211"/>
      <c r="J119" s="278" t="s">
        <v>95</v>
      </c>
      <c r="K119" s="211"/>
      <c r="L119" s="211"/>
      <c r="M119" s="278" t="s">
        <v>95</v>
      </c>
      <c r="N119" s="278" t="s">
        <v>95</v>
      </c>
      <c r="O119" s="278" t="s">
        <v>95</v>
      </c>
      <c r="P119" s="211"/>
      <c r="Q119" s="278"/>
      <c r="R119" s="211"/>
      <c r="S119" s="212"/>
      <c r="T119" s="212"/>
      <c r="U119" s="212"/>
    </row>
    <row r="120" spans="1:21" ht="30">
      <c r="A120" s="199" t="s">
        <v>57</v>
      </c>
      <c r="B120" s="221" t="s">
        <v>67</v>
      </c>
      <c r="C120" s="221" t="s">
        <v>65</v>
      </c>
      <c r="D120" s="263">
        <v>210</v>
      </c>
      <c r="E120" s="199" t="s">
        <v>19</v>
      </c>
      <c r="F120" s="271">
        <v>15.81</v>
      </c>
      <c r="G120" s="211"/>
      <c r="H120" s="211"/>
      <c r="I120" s="211"/>
      <c r="J120" s="211"/>
      <c r="K120" s="211"/>
      <c r="L120" s="211"/>
      <c r="M120" s="278"/>
      <c r="N120" s="278"/>
      <c r="O120" s="211"/>
      <c r="P120" s="211"/>
      <c r="Q120" s="211" t="s">
        <v>95</v>
      </c>
      <c r="R120" s="211"/>
      <c r="S120" s="212"/>
      <c r="T120" s="212"/>
      <c r="U120" s="212"/>
    </row>
    <row r="121" spans="1:21">
      <c r="A121" s="189" t="s">
        <v>68</v>
      </c>
      <c r="B121" s="189"/>
      <c r="C121" s="191"/>
      <c r="D121" s="195">
        <f>SUM(D119:D120)</f>
        <v>211</v>
      </c>
      <c r="E121" s="191"/>
      <c r="F121" s="252">
        <f>SUM(F119:F120)</f>
        <v>16.810000000000002</v>
      </c>
      <c r="G121" s="253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5"/>
      <c r="S121" s="212"/>
      <c r="T121" s="212"/>
      <c r="U121" s="212"/>
    </row>
    <row r="122" spans="1:21">
      <c r="A122" s="256">
        <v>13</v>
      </c>
      <c r="B122" s="221" t="s">
        <v>52</v>
      </c>
      <c r="C122" s="221" t="s">
        <v>51</v>
      </c>
      <c r="D122" s="263">
        <v>19</v>
      </c>
      <c r="E122" s="199" t="s">
        <v>19</v>
      </c>
      <c r="F122" s="271">
        <v>9.5</v>
      </c>
      <c r="G122" s="278" t="s">
        <v>95</v>
      </c>
      <c r="H122" s="278" t="s">
        <v>95</v>
      </c>
      <c r="I122" s="278" t="s">
        <v>95</v>
      </c>
      <c r="J122" s="278" t="s">
        <v>95</v>
      </c>
      <c r="K122" s="278" t="s">
        <v>95</v>
      </c>
      <c r="L122" s="278" t="s">
        <v>95</v>
      </c>
      <c r="M122" s="278" t="s">
        <v>95</v>
      </c>
      <c r="N122" s="278" t="s">
        <v>95</v>
      </c>
      <c r="O122" s="278" t="s">
        <v>95</v>
      </c>
      <c r="P122" s="278" t="s">
        <v>95</v>
      </c>
      <c r="Q122" s="278" t="s">
        <v>95</v>
      </c>
      <c r="R122" s="278" t="s">
        <v>95</v>
      </c>
      <c r="S122" s="212"/>
      <c r="T122" s="212"/>
      <c r="U122" s="212"/>
    </row>
    <row r="123" spans="1:21">
      <c r="A123" s="256"/>
      <c r="B123" s="221" t="s">
        <v>53</v>
      </c>
      <c r="C123" s="221" t="s">
        <v>51</v>
      </c>
      <c r="D123" s="263">
        <v>19</v>
      </c>
      <c r="E123" s="199" t="s">
        <v>19</v>
      </c>
      <c r="F123" s="271">
        <v>5.7</v>
      </c>
      <c r="G123" s="278" t="s">
        <v>95</v>
      </c>
      <c r="H123" s="278" t="s">
        <v>95</v>
      </c>
      <c r="I123" s="278" t="s">
        <v>95</v>
      </c>
      <c r="J123" s="278" t="s">
        <v>95</v>
      </c>
      <c r="K123" s="278" t="s">
        <v>95</v>
      </c>
      <c r="L123" s="278" t="s">
        <v>95</v>
      </c>
      <c r="M123" s="278" t="s">
        <v>95</v>
      </c>
      <c r="N123" s="278" t="s">
        <v>95</v>
      </c>
      <c r="O123" s="278" t="s">
        <v>95</v>
      </c>
      <c r="P123" s="278" t="s">
        <v>95</v>
      </c>
      <c r="Q123" s="278" t="s">
        <v>95</v>
      </c>
      <c r="R123" s="278" t="s">
        <v>95</v>
      </c>
      <c r="S123" s="212"/>
      <c r="T123" s="212"/>
      <c r="U123" s="212"/>
    </row>
    <row r="124" spans="1:21">
      <c r="A124" s="189" t="s">
        <v>68</v>
      </c>
      <c r="B124" s="189"/>
      <c r="C124" s="191"/>
      <c r="D124" s="195">
        <f>D122</f>
        <v>19</v>
      </c>
      <c r="E124" s="191"/>
      <c r="F124" s="252">
        <f>SUM(F122:F123)</f>
        <v>15.2</v>
      </c>
      <c r="G124" s="253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5"/>
      <c r="S124" s="212"/>
      <c r="T124" s="212"/>
      <c r="U124" s="212"/>
    </row>
    <row r="125" spans="1:21">
      <c r="A125" s="199">
        <v>14</v>
      </c>
      <c r="B125" s="221" t="s">
        <v>54</v>
      </c>
      <c r="C125" s="221" t="s">
        <v>50</v>
      </c>
      <c r="D125" s="263">
        <v>191</v>
      </c>
      <c r="E125" s="199" t="s">
        <v>19</v>
      </c>
      <c r="F125" s="271">
        <v>19.100000000000001</v>
      </c>
      <c r="G125" s="278" t="s">
        <v>95</v>
      </c>
      <c r="H125" s="278" t="s">
        <v>95</v>
      </c>
      <c r="I125" s="278"/>
      <c r="J125" s="278"/>
      <c r="K125" s="278"/>
      <c r="L125" s="278"/>
      <c r="M125" s="278" t="s">
        <v>95</v>
      </c>
      <c r="N125" s="278" t="s">
        <v>95</v>
      </c>
      <c r="O125" s="278" t="s">
        <v>95</v>
      </c>
      <c r="P125" s="278" t="s">
        <v>95</v>
      </c>
      <c r="Q125" s="278" t="s">
        <v>95</v>
      </c>
      <c r="R125" s="278" t="s">
        <v>95</v>
      </c>
      <c r="S125" s="212"/>
      <c r="T125" s="212"/>
      <c r="U125" s="212"/>
    </row>
    <row r="126" spans="1:21">
      <c r="A126" s="199"/>
      <c r="B126" s="221" t="s">
        <v>53</v>
      </c>
      <c r="C126" s="221" t="s">
        <v>50</v>
      </c>
      <c r="D126" s="263">
        <v>191</v>
      </c>
      <c r="E126" s="199" t="s">
        <v>19</v>
      </c>
      <c r="F126" s="271">
        <v>22.919999999999998</v>
      </c>
      <c r="G126" s="278" t="s">
        <v>95</v>
      </c>
      <c r="H126" s="278" t="s">
        <v>95</v>
      </c>
      <c r="I126" s="278"/>
      <c r="J126" s="278"/>
      <c r="K126" s="278"/>
      <c r="L126" s="278"/>
      <c r="M126" s="278" t="s">
        <v>95</v>
      </c>
      <c r="N126" s="278" t="s">
        <v>95</v>
      </c>
      <c r="O126" s="278" t="s">
        <v>95</v>
      </c>
      <c r="P126" s="278" t="s">
        <v>95</v>
      </c>
      <c r="Q126" s="278" t="s">
        <v>95</v>
      </c>
      <c r="R126" s="278" t="s">
        <v>95</v>
      </c>
      <c r="S126" s="212"/>
      <c r="T126" s="212"/>
      <c r="U126" s="212"/>
    </row>
    <row r="127" spans="1:21">
      <c r="A127" s="189" t="s">
        <v>68</v>
      </c>
      <c r="B127" s="189"/>
      <c r="C127" s="191"/>
      <c r="D127" s="195">
        <f>D125</f>
        <v>191</v>
      </c>
      <c r="E127" s="191"/>
      <c r="F127" s="252">
        <f>SUM(F125:F126)</f>
        <v>42.019999999999996</v>
      </c>
      <c r="G127" s="253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5"/>
      <c r="S127" s="212"/>
      <c r="T127" s="212"/>
      <c r="U127" s="212"/>
    </row>
    <row r="128" spans="1:21">
      <c r="A128" s="191">
        <v>15</v>
      </c>
      <c r="B128" s="191" t="s">
        <v>115</v>
      </c>
      <c r="C128" s="191"/>
      <c r="D128" s="195"/>
      <c r="E128" s="191"/>
      <c r="F128" s="252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2"/>
      <c r="T128" s="212"/>
      <c r="U128" s="212"/>
    </row>
    <row r="129" spans="1:21" ht="45">
      <c r="A129" s="199"/>
      <c r="B129" s="277" t="s">
        <v>190</v>
      </c>
      <c r="C129" s="228" t="s">
        <v>49</v>
      </c>
      <c r="D129" s="198">
        <v>1</v>
      </c>
      <c r="E129" s="228" t="s">
        <v>21</v>
      </c>
      <c r="F129" s="252">
        <v>50</v>
      </c>
      <c r="G129" s="278" t="s">
        <v>95</v>
      </c>
      <c r="H129" s="278" t="s">
        <v>95</v>
      </c>
      <c r="I129" s="278" t="s">
        <v>95</v>
      </c>
      <c r="J129" s="278" t="s">
        <v>95</v>
      </c>
      <c r="K129" s="278" t="s">
        <v>95</v>
      </c>
      <c r="L129" s="278" t="s">
        <v>95</v>
      </c>
      <c r="M129" s="278" t="s">
        <v>95</v>
      </c>
      <c r="N129" s="278" t="s">
        <v>95</v>
      </c>
      <c r="O129" s="278" t="s">
        <v>95</v>
      </c>
      <c r="P129" s="278" t="s">
        <v>95</v>
      </c>
      <c r="Q129" s="278" t="s">
        <v>95</v>
      </c>
      <c r="R129" s="278" t="s">
        <v>95</v>
      </c>
      <c r="S129" s="212"/>
      <c r="T129" s="212"/>
      <c r="U129" s="212"/>
    </row>
    <row r="130" spans="1:21">
      <c r="A130" s="199"/>
      <c r="B130" s="277"/>
      <c r="C130" s="228"/>
      <c r="D130" s="198"/>
      <c r="E130" s="228"/>
      <c r="F130" s="252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12"/>
      <c r="T130" s="212"/>
      <c r="U130" s="212"/>
    </row>
    <row r="131" spans="1:21">
      <c r="A131" s="189" t="s">
        <v>68</v>
      </c>
      <c r="B131" s="189"/>
      <c r="C131" s="191"/>
      <c r="D131" s="195">
        <f>D129</f>
        <v>1</v>
      </c>
      <c r="E131" s="191"/>
      <c r="F131" s="252">
        <f>SUM(F129:F130)</f>
        <v>50</v>
      </c>
      <c r="G131" s="253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5"/>
      <c r="S131" s="212"/>
      <c r="T131" s="212"/>
      <c r="U131" s="212"/>
    </row>
    <row r="132" spans="1:21">
      <c r="A132" s="191">
        <v>16</v>
      </c>
      <c r="B132" s="191" t="s">
        <v>73</v>
      </c>
      <c r="C132" s="228"/>
      <c r="D132" s="191"/>
      <c r="E132" s="228"/>
      <c r="F132" s="252"/>
      <c r="G132" s="253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5"/>
      <c r="S132" s="212"/>
      <c r="T132" s="212"/>
      <c r="U132" s="212"/>
    </row>
    <row r="133" spans="1:21" ht="15" customHeight="1">
      <c r="A133" s="256"/>
      <c r="B133" s="269" t="s">
        <v>22</v>
      </c>
      <c r="C133" s="270" t="s">
        <v>37</v>
      </c>
      <c r="D133" s="199"/>
      <c r="E133" s="199" t="s">
        <v>19</v>
      </c>
      <c r="F133" s="271">
        <v>0</v>
      </c>
      <c r="G133" s="316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8"/>
      <c r="S133" s="212"/>
      <c r="T133" s="212"/>
      <c r="U133" s="212"/>
    </row>
    <row r="134" spans="1:21">
      <c r="A134" s="256"/>
      <c r="B134" s="269"/>
      <c r="C134" s="270" t="s">
        <v>42</v>
      </c>
      <c r="D134" s="375">
        <v>436</v>
      </c>
      <c r="E134" s="199" t="s">
        <v>21</v>
      </c>
      <c r="F134" s="271">
        <v>21.8</v>
      </c>
      <c r="G134" s="323"/>
      <c r="H134" s="324"/>
      <c r="I134" s="324"/>
      <c r="J134" s="324"/>
      <c r="K134" s="324"/>
      <c r="L134" s="324"/>
      <c r="M134" s="278" t="s">
        <v>95</v>
      </c>
      <c r="N134" s="278" t="s">
        <v>95</v>
      </c>
      <c r="O134" s="278" t="s">
        <v>95</v>
      </c>
      <c r="P134" s="278" t="s">
        <v>95</v>
      </c>
      <c r="Q134" s="278" t="s">
        <v>95</v>
      </c>
      <c r="R134" s="278" t="s">
        <v>95</v>
      </c>
      <c r="S134" s="212"/>
      <c r="T134" s="212"/>
      <c r="U134" s="212"/>
    </row>
    <row r="135" spans="1:21">
      <c r="A135" s="189" t="s">
        <v>68</v>
      </c>
      <c r="B135" s="189"/>
      <c r="C135" s="191"/>
      <c r="D135" s="195">
        <f>D133+D134</f>
        <v>436</v>
      </c>
      <c r="E135" s="191"/>
      <c r="F135" s="252">
        <f>F134+F133</f>
        <v>21.8</v>
      </c>
      <c r="G135" s="253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5"/>
      <c r="S135" s="212"/>
      <c r="T135" s="212"/>
      <c r="U135" s="212"/>
    </row>
    <row r="136" spans="1:21">
      <c r="A136" s="191">
        <v>17</v>
      </c>
      <c r="B136" s="191" t="s">
        <v>69</v>
      </c>
      <c r="C136" s="191"/>
      <c r="D136" s="191"/>
      <c r="E136" s="191"/>
      <c r="F136" s="252"/>
      <c r="G136" s="253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5"/>
      <c r="S136" s="212"/>
      <c r="T136" s="212"/>
      <c r="U136" s="212"/>
    </row>
    <row r="137" spans="1:21">
      <c r="A137" s="228"/>
      <c r="B137" s="197" t="s">
        <v>74</v>
      </c>
      <c r="C137" s="197"/>
      <c r="D137" s="228">
        <v>0</v>
      </c>
      <c r="E137" s="199" t="s">
        <v>19</v>
      </c>
      <c r="F137" s="271">
        <v>0</v>
      </c>
      <c r="G137" s="211"/>
      <c r="H137" s="211"/>
      <c r="I137" s="211"/>
      <c r="J137" s="211"/>
      <c r="K137" s="211"/>
      <c r="L137" s="211"/>
      <c r="M137" s="211"/>
      <c r="N137" s="278" t="s">
        <v>87</v>
      </c>
      <c r="O137" s="278" t="s">
        <v>88</v>
      </c>
      <c r="P137" s="211" t="s">
        <v>86</v>
      </c>
      <c r="Q137" s="211" t="s">
        <v>90</v>
      </c>
      <c r="R137" s="211"/>
      <c r="S137" s="212"/>
      <c r="T137" s="212"/>
      <c r="U137" s="212"/>
    </row>
    <row r="138" spans="1:21">
      <c r="A138" s="228"/>
      <c r="B138" s="197" t="s">
        <v>75</v>
      </c>
      <c r="C138" s="197"/>
      <c r="D138" s="228">
        <v>18</v>
      </c>
      <c r="E138" s="199" t="s">
        <v>19</v>
      </c>
      <c r="F138" s="271">
        <v>324</v>
      </c>
      <c r="G138" s="278" t="s">
        <v>95</v>
      </c>
      <c r="H138" s="278" t="s">
        <v>95</v>
      </c>
      <c r="I138" s="278" t="s">
        <v>95</v>
      </c>
      <c r="J138" s="278" t="s">
        <v>95</v>
      </c>
      <c r="K138" s="278" t="s">
        <v>95</v>
      </c>
      <c r="L138" s="278" t="s">
        <v>95</v>
      </c>
      <c r="M138" s="278" t="s">
        <v>95</v>
      </c>
      <c r="N138" s="278" t="s">
        <v>95</v>
      </c>
      <c r="O138" s="278" t="s">
        <v>95</v>
      </c>
      <c r="P138" s="278" t="s">
        <v>95</v>
      </c>
      <c r="Q138" s="278" t="s">
        <v>95</v>
      </c>
      <c r="R138" s="278" t="s">
        <v>95</v>
      </c>
      <c r="S138" s="212"/>
      <c r="T138" s="212"/>
      <c r="U138" s="212"/>
    </row>
    <row r="139" spans="1:21">
      <c r="A139" s="228"/>
      <c r="B139" s="197" t="s">
        <v>94</v>
      </c>
      <c r="C139" s="197"/>
      <c r="D139" s="228">
        <v>18</v>
      </c>
      <c r="E139" s="199" t="s">
        <v>19</v>
      </c>
      <c r="F139" s="271">
        <v>18</v>
      </c>
      <c r="G139" s="278" t="s">
        <v>95</v>
      </c>
      <c r="H139" s="278" t="s">
        <v>95</v>
      </c>
      <c r="I139" s="278" t="s">
        <v>95</v>
      </c>
      <c r="J139" s="278" t="s">
        <v>95</v>
      </c>
      <c r="K139" s="278" t="s">
        <v>95</v>
      </c>
      <c r="L139" s="278" t="s">
        <v>95</v>
      </c>
      <c r="M139" s="278" t="s">
        <v>95</v>
      </c>
      <c r="N139" s="278" t="s">
        <v>95</v>
      </c>
      <c r="O139" s="278" t="s">
        <v>95</v>
      </c>
      <c r="P139" s="278" t="s">
        <v>95</v>
      </c>
      <c r="Q139" s="278" t="s">
        <v>95</v>
      </c>
      <c r="R139" s="278" t="s">
        <v>95</v>
      </c>
      <c r="S139" s="212"/>
      <c r="T139" s="212"/>
      <c r="U139" s="212"/>
    </row>
    <row r="140" spans="1:21">
      <c r="A140" s="189" t="s">
        <v>68</v>
      </c>
      <c r="B140" s="189"/>
      <c r="C140" s="191"/>
      <c r="D140" s="195">
        <f>SUM(D137:D139)</f>
        <v>36</v>
      </c>
      <c r="E140" s="191"/>
      <c r="F140" s="252">
        <f>SUM(F137:F139)</f>
        <v>342</v>
      </c>
      <c r="G140" s="253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5"/>
      <c r="S140" s="212"/>
      <c r="T140" s="212"/>
      <c r="U140" s="212"/>
    </row>
    <row r="141" spans="1:21" ht="15.75">
      <c r="A141" s="281" t="s">
        <v>83</v>
      </c>
      <c r="B141" s="281"/>
      <c r="C141" s="282"/>
      <c r="D141" s="283">
        <f>D10+D64+D68+D83+D91+D96+D99+D102+D104+D111+D117+D121+D124+D127+D131+D135+D140</f>
        <v>1131494</v>
      </c>
      <c r="E141" s="282"/>
      <c r="F141" s="335">
        <f>F10+F64+F68+F83+F91+F96+F99+F102+F104+F111+F117+F121+F124+F127+F131+F135+F140</f>
        <v>3570.1168499999999</v>
      </c>
      <c r="G141" s="253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5"/>
      <c r="S141" s="212"/>
      <c r="T141" s="212"/>
      <c r="U141" s="212"/>
    </row>
    <row r="142" spans="1:21" ht="15.75" thickBot="1">
      <c r="A142" s="205"/>
      <c r="B142" s="205"/>
      <c r="C142" s="205"/>
      <c r="D142" s="205"/>
      <c r="E142" s="285"/>
      <c r="F142" s="285"/>
      <c r="G142" s="285"/>
      <c r="H142" s="285"/>
      <c r="I142" s="285"/>
      <c r="J142" s="285"/>
      <c r="K142" s="286"/>
      <c r="L142" s="286"/>
      <c r="M142" s="286"/>
      <c r="N142" s="286"/>
      <c r="O142" s="286"/>
      <c r="P142" s="286"/>
      <c r="Q142" s="286"/>
    </row>
    <row r="143" spans="1:21" ht="23.25" customHeight="1">
      <c r="A143" s="288" t="s">
        <v>2</v>
      </c>
      <c r="B143" s="289"/>
      <c r="C143" s="290"/>
      <c r="D143" s="291"/>
      <c r="E143" s="285"/>
      <c r="F143" s="285"/>
      <c r="G143" s="285"/>
      <c r="H143" s="285"/>
      <c r="I143" s="285"/>
      <c r="J143" s="285"/>
      <c r="K143" s="292" t="s">
        <v>24</v>
      </c>
      <c r="L143" s="293"/>
      <c r="M143" s="293"/>
      <c r="N143" s="293"/>
      <c r="O143" s="293"/>
      <c r="P143" s="293"/>
      <c r="Q143" s="294"/>
    </row>
    <row r="144" spans="1:21" ht="23.25" customHeight="1">
      <c r="A144" s="295" t="s">
        <v>25</v>
      </c>
      <c r="B144" s="296"/>
      <c r="C144" s="297"/>
      <c r="D144" s="298"/>
      <c r="E144" s="285"/>
      <c r="F144" s="285"/>
      <c r="G144" s="285"/>
      <c r="H144" s="285"/>
      <c r="I144" s="285"/>
      <c r="J144" s="285"/>
      <c r="K144" s="299" t="s">
        <v>29</v>
      </c>
      <c r="L144" s="300"/>
      <c r="M144" s="300"/>
      <c r="N144" s="300"/>
      <c r="O144" s="300"/>
      <c r="P144" s="300"/>
      <c r="Q144" s="301"/>
    </row>
    <row r="145" spans="1:17" ht="23.25" customHeight="1">
      <c r="A145" s="295" t="s">
        <v>26</v>
      </c>
      <c r="B145" s="296"/>
      <c r="C145" s="297"/>
      <c r="D145" s="298"/>
      <c r="E145" s="285"/>
      <c r="F145" s="285"/>
      <c r="G145" s="285"/>
      <c r="H145" s="285"/>
      <c r="I145" s="285"/>
      <c r="J145" s="285"/>
      <c r="K145" s="299" t="s">
        <v>30</v>
      </c>
      <c r="L145" s="300"/>
      <c r="M145" s="300"/>
      <c r="N145" s="300"/>
      <c r="O145" s="300"/>
      <c r="P145" s="300"/>
      <c r="Q145" s="301"/>
    </row>
    <row r="146" spans="1:17" ht="18.75">
      <c r="A146" s="295" t="s">
        <v>21</v>
      </c>
      <c r="B146" s="296"/>
      <c r="C146" s="297"/>
      <c r="D146" s="298"/>
      <c r="E146" s="285"/>
      <c r="F146" s="285"/>
      <c r="G146" s="285"/>
      <c r="H146" s="285"/>
      <c r="I146" s="285"/>
      <c r="J146" s="285"/>
      <c r="K146" s="299" t="s">
        <v>31</v>
      </c>
      <c r="L146" s="300"/>
      <c r="M146" s="300"/>
      <c r="N146" s="300"/>
      <c r="O146" s="300"/>
      <c r="P146" s="300"/>
      <c r="Q146" s="301"/>
    </row>
    <row r="147" spans="1:17" ht="18.75">
      <c r="A147" s="295" t="s">
        <v>19</v>
      </c>
      <c r="B147" s="296"/>
      <c r="C147" s="297"/>
      <c r="D147" s="298"/>
      <c r="E147" s="285"/>
      <c r="F147" s="285"/>
      <c r="G147" s="285"/>
      <c r="H147" s="285"/>
      <c r="I147" s="285"/>
      <c r="J147" s="285"/>
      <c r="K147" s="299" t="s">
        <v>32</v>
      </c>
      <c r="L147" s="300"/>
      <c r="M147" s="300"/>
      <c r="N147" s="300"/>
      <c r="O147" s="300"/>
      <c r="P147" s="300"/>
      <c r="Q147" s="301"/>
    </row>
    <row r="148" spans="1:17" ht="18.75">
      <c r="A148" s="295" t="s">
        <v>27</v>
      </c>
      <c r="B148" s="296"/>
      <c r="C148" s="297"/>
      <c r="D148" s="298"/>
      <c r="E148" s="285"/>
      <c r="F148" s="285"/>
      <c r="G148" s="285"/>
      <c r="H148" s="285"/>
      <c r="I148" s="285"/>
      <c r="J148" s="285"/>
      <c r="K148" s="299" t="s">
        <v>33</v>
      </c>
      <c r="L148" s="300"/>
      <c r="M148" s="300"/>
      <c r="N148" s="300"/>
      <c r="O148" s="300"/>
      <c r="P148" s="300"/>
      <c r="Q148" s="301"/>
    </row>
    <row r="149" spans="1:17" ht="19.5" thickBot="1">
      <c r="A149" s="302" t="s">
        <v>28</v>
      </c>
      <c r="B149" s="303"/>
      <c r="C149" s="304"/>
      <c r="D149" s="305"/>
      <c r="E149" s="285"/>
      <c r="F149" s="285"/>
      <c r="G149" s="285"/>
      <c r="H149" s="285"/>
      <c r="I149" s="285"/>
      <c r="J149" s="285"/>
      <c r="K149" s="306" t="s">
        <v>34</v>
      </c>
      <c r="L149" s="307"/>
      <c r="M149" s="307"/>
      <c r="N149" s="307"/>
      <c r="O149" s="307"/>
      <c r="P149" s="307"/>
      <c r="Q149" s="308"/>
    </row>
    <row r="150" spans="1:17">
      <c r="A150" s="309"/>
    </row>
    <row r="151" spans="1:17">
      <c r="A151" s="309"/>
    </row>
    <row r="152" spans="1:17">
      <c r="A152" s="30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59" orientation="landscape" r:id="rId1"/>
  <rowBreaks count="3" manualBreakCount="3">
    <brk id="38" max="16383" man="1"/>
    <brk id="78" max="16383" man="1"/>
    <brk id="10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78</vt:i4>
      </vt:variant>
    </vt:vector>
  </HeadingPairs>
  <TitlesOfParts>
    <vt:vector size="119" baseType="lpstr">
      <vt:lpstr>Araria</vt:lpstr>
      <vt:lpstr>Arwal</vt:lpstr>
      <vt:lpstr>Aurangabad</vt:lpstr>
      <vt:lpstr>Banka</vt:lpstr>
      <vt:lpstr>Begusarai</vt:lpstr>
      <vt:lpstr>Bhagalpur</vt:lpstr>
      <vt:lpstr>Bhojpur</vt:lpstr>
      <vt:lpstr>Buxer</vt:lpstr>
      <vt:lpstr>Darbhanga</vt:lpstr>
      <vt:lpstr>East Champaran</vt:lpstr>
      <vt:lpstr>Gaya</vt:lpstr>
      <vt:lpstr>Gopalganj</vt:lpstr>
      <vt:lpstr>Jamui</vt:lpstr>
      <vt:lpstr>Jehanabad</vt:lpstr>
      <vt:lpstr>Kaimur</vt:lpstr>
      <vt:lpstr>Katihar</vt:lpstr>
      <vt:lpstr>Khagaria</vt:lpstr>
      <vt:lpstr>Kishanganj</vt:lpstr>
      <vt:lpstr>Lakhisarai</vt:lpstr>
      <vt:lpstr>Madhepura</vt:lpstr>
      <vt:lpstr>Madhubani</vt:lpstr>
      <vt:lpstr>Munger</vt:lpstr>
      <vt:lpstr>Muzafferpur</vt:lpstr>
      <vt:lpstr>Nalanda</vt:lpstr>
      <vt:lpstr>Nawada</vt:lpstr>
      <vt:lpstr>Patna (R)</vt:lpstr>
      <vt:lpstr>Patna (U)</vt:lpstr>
      <vt:lpstr>Purnia</vt:lpstr>
      <vt:lpstr>Rohtas</vt:lpstr>
      <vt:lpstr>Saharsa</vt:lpstr>
      <vt:lpstr>Samastipur</vt:lpstr>
      <vt:lpstr>Saran</vt:lpstr>
      <vt:lpstr>Sheikhpura</vt:lpstr>
      <vt:lpstr>Sheohar</vt:lpstr>
      <vt:lpstr>Sitamarhi</vt:lpstr>
      <vt:lpstr>Siwan</vt:lpstr>
      <vt:lpstr>Supaul</vt:lpstr>
      <vt:lpstr>Vaishali</vt:lpstr>
      <vt:lpstr>West Champaran</vt:lpstr>
      <vt:lpstr>State Component</vt:lpstr>
      <vt:lpstr>State Total</vt:lpstr>
      <vt:lpstr>Araria!Print_Area</vt:lpstr>
      <vt:lpstr>Arwal!Print_Area</vt:lpstr>
      <vt:lpstr>Aurangabad!Print_Area</vt:lpstr>
      <vt:lpstr>Banka!Print_Area</vt:lpstr>
      <vt:lpstr>Bhagalpur!Print_Area</vt:lpstr>
      <vt:lpstr>Darbhanga!Print_Area</vt:lpstr>
      <vt:lpstr>'East Champaran'!Print_Area</vt:lpstr>
      <vt:lpstr>Gaya!Print_Area</vt:lpstr>
      <vt:lpstr>Gopalganj!Print_Area</vt:lpstr>
      <vt:lpstr>Jamui!Print_Area</vt:lpstr>
      <vt:lpstr>Jehanabad!Print_Area</vt:lpstr>
      <vt:lpstr>Kaimur!Print_Area</vt:lpstr>
      <vt:lpstr>Khagaria!Print_Area</vt:lpstr>
      <vt:lpstr>Kishanganj!Print_Area</vt:lpstr>
      <vt:lpstr>Lakhisarai!Print_Area</vt:lpstr>
      <vt:lpstr>Madhepura!Print_Area</vt:lpstr>
      <vt:lpstr>Madhubani!Print_Area</vt:lpstr>
      <vt:lpstr>Munger!Print_Area</vt:lpstr>
      <vt:lpstr>Muzafferpur!Print_Area</vt:lpstr>
      <vt:lpstr>Nalanda!Print_Area</vt:lpstr>
      <vt:lpstr>Nawada!Print_Area</vt:lpstr>
      <vt:lpstr>'Patna (R)'!Print_Area</vt:lpstr>
      <vt:lpstr>'Patna (U)'!Print_Area</vt:lpstr>
      <vt:lpstr>Purnia!Print_Area</vt:lpstr>
      <vt:lpstr>Rohtas!Print_Area</vt:lpstr>
      <vt:lpstr>Saharsa!Print_Area</vt:lpstr>
      <vt:lpstr>Samastipur!Print_Area</vt:lpstr>
      <vt:lpstr>Saran!Print_Area</vt:lpstr>
      <vt:lpstr>Sheikhpura!Print_Area</vt:lpstr>
      <vt:lpstr>Sheohar!Print_Area</vt:lpstr>
      <vt:lpstr>Sitamarhi!Print_Area</vt:lpstr>
      <vt:lpstr>Siwan!Print_Area</vt:lpstr>
      <vt:lpstr>'State Component'!Print_Area</vt:lpstr>
      <vt:lpstr>'State Total'!Print_Area</vt:lpstr>
      <vt:lpstr>Supaul!Print_Area</vt:lpstr>
      <vt:lpstr>Vaishali!Print_Area</vt:lpstr>
      <vt:lpstr>'West Champaran'!Print_Area</vt:lpstr>
      <vt:lpstr>Araria!Print_Titles</vt:lpstr>
      <vt:lpstr>Arwal!Print_Titles</vt:lpstr>
      <vt:lpstr>Aurangabad!Print_Titles</vt:lpstr>
      <vt:lpstr>Banka!Print_Titles</vt:lpstr>
      <vt:lpstr>Begusarai!Print_Titles</vt:lpstr>
      <vt:lpstr>Bhagalpur!Print_Titles</vt:lpstr>
      <vt:lpstr>Bhojpur!Print_Titles</vt:lpstr>
      <vt:lpstr>Buxer!Print_Titles</vt:lpstr>
      <vt:lpstr>Darbhanga!Print_Titles</vt:lpstr>
      <vt:lpstr>'East Champaran'!Print_Titles</vt:lpstr>
      <vt:lpstr>Gaya!Print_Titles</vt:lpstr>
      <vt:lpstr>Gopalganj!Print_Titles</vt:lpstr>
      <vt:lpstr>Jamui!Print_Titles</vt:lpstr>
      <vt:lpstr>Jehanabad!Print_Titles</vt:lpstr>
      <vt:lpstr>Kaimur!Print_Titles</vt:lpstr>
      <vt:lpstr>Katihar!Print_Titles</vt:lpstr>
      <vt:lpstr>Khagaria!Print_Titles</vt:lpstr>
      <vt:lpstr>Kishanganj!Print_Titles</vt:lpstr>
      <vt:lpstr>Lakhisarai!Print_Titles</vt:lpstr>
      <vt:lpstr>Madhepura!Print_Titles</vt:lpstr>
      <vt:lpstr>Madhubani!Print_Titles</vt:lpstr>
      <vt:lpstr>Munger!Print_Titles</vt:lpstr>
      <vt:lpstr>Muzafferpur!Print_Titles</vt:lpstr>
      <vt:lpstr>Nalanda!Print_Titles</vt:lpstr>
      <vt:lpstr>Nawada!Print_Titles</vt:lpstr>
      <vt:lpstr>'Patna (R)'!Print_Titles</vt:lpstr>
      <vt:lpstr>'Patna (U)'!Print_Titles</vt:lpstr>
      <vt:lpstr>Purnia!Print_Titles</vt:lpstr>
      <vt:lpstr>Rohtas!Print_Titles</vt:lpstr>
      <vt:lpstr>Saharsa!Print_Titles</vt:lpstr>
      <vt:lpstr>Samastipur!Print_Titles</vt:lpstr>
      <vt:lpstr>Saran!Print_Titles</vt:lpstr>
      <vt:lpstr>Sheikhpura!Print_Titles</vt:lpstr>
      <vt:lpstr>Sheohar!Print_Titles</vt:lpstr>
      <vt:lpstr>Sitamarhi!Print_Titles</vt:lpstr>
      <vt:lpstr>Siwan!Print_Titles</vt:lpstr>
      <vt:lpstr>'State Component'!Print_Titles</vt:lpstr>
      <vt:lpstr>'State Total'!Print_Titles</vt:lpstr>
      <vt:lpstr>Supaul!Print_Titles</vt:lpstr>
      <vt:lpstr>Vaishali!Print_Titles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Shazi</cp:lastModifiedBy>
  <cp:lastPrinted>2016-11-11T05:57:56Z</cp:lastPrinted>
  <dcterms:created xsi:type="dcterms:W3CDTF">2013-09-22T07:40:38Z</dcterms:created>
  <dcterms:modified xsi:type="dcterms:W3CDTF">2016-11-11T05:59:09Z</dcterms:modified>
</cp:coreProperties>
</file>